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ednichenkoev\Desktop\"/>
    </mc:Choice>
  </mc:AlternateContent>
  <xr:revisionPtr revIDLastSave="0" documentId="13_ncr:1_{E42C1D49-A36F-4A53-8E0D-37D00276013A}" xr6:coauthVersionLast="36" xr6:coauthVersionMax="36" xr10:uidLastSave="{00000000-0000-0000-0000-000000000000}"/>
  <bookViews>
    <workbookView xWindow="0" yWindow="0" windowWidth="12360" windowHeight="5813" tabRatio="607" xr2:uid="{00000000-000D-0000-FFFF-FFFF00000000}"/>
  </bookViews>
  <sheets>
    <sheet name="Fact Sheet" sheetId="1" r:id="rId1"/>
  </sheets>
  <definedNames>
    <definedName name="_xlnm._FilterDatabase" localSheetId="0" hidden="1">'Fact Sheet'!$G$10:$O$10</definedName>
    <definedName name="_xlnm.Print_Titles" localSheetId="0">'Fact Sheet'!$1:$9</definedName>
    <definedName name="_xlnm.Print_Area" localSheetId="0">'Fact Sheet'!$A$1:$AD$58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0" i="1" l="1"/>
  <c r="AR26" i="1"/>
  <c r="AS30" i="1"/>
  <c r="AR33" i="1"/>
  <c r="AS33" i="1"/>
  <c r="AS26" i="1"/>
  <c r="AT17" i="1" l="1"/>
  <c r="AT14" i="1"/>
  <c r="AC31" i="1"/>
  <c r="AN42" i="1"/>
  <c r="AL35" i="1"/>
  <c r="AL37" i="1"/>
  <c r="AL39" i="1"/>
  <c r="AL41" i="1"/>
  <c r="AL42" i="1"/>
  <c r="AL43" i="1"/>
  <c r="AN41" i="1"/>
  <c r="AO42" i="1"/>
  <c r="AP42" i="1"/>
  <c r="AQ42" i="1"/>
  <c r="AS34" i="1"/>
  <c r="AT31" i="1"/>
  <c r="AS31" i="1"/>
  <c r="AT27" i="1"/>
  <c r="AS27" i="1"/>
  <c r="AQ34" i="1"/>
  <c r="AR34" i="1"/>
  <c r="AQ31" i="1"/>
  <c r="AR31" i="1"/>
  <c r="AQ27" i="1"/>
  <c r="AR27" i="1"/>
  <c r="AP34" i="1"/>
  <c r="AP31" i="1"/>
  <c r="AP33" i="1"/>
  <c r="AP30" i="1"/>
  <c r="AP27" i="1"/>
  <c r="AP26" i="1"/>
  <c r="AO34" i="1"/>
  <c r="AO31" i="1"/>
  <c r="AO27" i="1"/>
  <c r="AT34" i="1" l="1"/>
  <c r="AV28" i="1" l="1"/>
  <c r="AT41" i="1" l="1"/>
  <c r="AV31" i="1"/>
  <c r="AV32" i="1"/>
  <c r="AV34" i="1"/>
  <c r="AV35" i="1"/>
  <c r="AV37" i="1"/>
  <c r="AV39" i="1"/>
  <c r="AV41" i="1"/>
  <c r="AV42" i="1"/>
  <c r="AN36" i="1"/>
  <c r="AN38" i="1"/>
  <c r="AN40" i="1"/>
  <c r="AV18" i="1"/>
  <c r="AP36" i="1"/>
  <c r="AQ36" i="1"/>
  <c r="AT36" i="1"/>
  <c r="AP38" i="1"/>
  <c r="AQ38" i="1"/>
  <c r="AT38" i="1"/>
  <c r="AP40" i="1"/>
  <c r="AQ40" i="1"/>
  <c r="AT40" i="1"/>
  <c r="AT42" i="1" s="1"/>
  <c r="AS51" i="1"/>
  <c r="AR51" i="1"/>
  <c r="AP51" i="1"/>
  <c r="AS48" i="1"/>
  <c r="AR48" i="1"/>
  <c r="AO48" i="1"/>
  <c r="AT11" i="1"/>
  <c r="AP11" i="1"/>
  <c r="AQ11" i="1"/>
  <c r="AP14" i="1"/>
  <c r="AQ14" i="1"/>
  <c r="AP17" i="1"/>
  <c r="AQ17" i="1"/>
  <c r="AN45" i="1"/>
  <c r="AO45" i="1" s="1"/>
  <c r="AP45" i="1" s="1"/>
  <c r="AN17" i="1"/>
  <c r="AV19" i="1" s="1"/>
  <c r="AN14" i="1"/>
  <c r="AV16" i="1" s="1"/>
  <c r="AN11" i="1"/>
  <c r="AV43" i="1" l="1"/>
  <c r="AN34" i="1"/>
  <c r="AK26" i="1" l="1"/>
  <c r="AV53" i="1" l="1"/>
  <c r="AV52" i="1"/>
  <c r="AV50" i="1"/>
  <c r="AV49" i="1"/>
  <c r="AV27" i="1"/>
  <c r="AV15" i="1"/>
  <c r="AV12" i="1"/>
  <c r="V28" i="1"/>
  <c r="AJ51" i="1" l="1"/>
  <c r="AF43" i="1" l="1"/>
  <c r="AN43" i="1" s="1"/>
  <c r="AN31" i="1" l="1"/>
  <c r="AN27" i="1"/>
  <c r="AL50" i="1" l="1"/>
  <c r="AT50" i="1" s="1"/>
  <c r="AL34" i="1"/>
  <c r="AC26" i="1"/>
  <c r="AJ26" i="1"/>
  <c r="AL18" i="1"/>
  <c r="AT18" i="1" s="1"/>
  <c r="AK28" i="1" l="1"/>
  <c r="AD21" i="1"/>
  <c r="AK51" i="1"/>
  <c r="AK48" i="1"/>
  <c r="AJ48" i="1"/>
  <c r="AK40" i="1"/>
  <c r="AK38" i="1"/>
  <c r="AK36" i="1"/>
  <c r="AK33" i="1"/>
  <c r="AJ33" i="1" s="1"/>
  <c r="AK30" i="1"/>
  <c r="AJ30" i="1" s="1"/>
  <c r="AK17" i="1"/>
  <c r="AK14" i="1"/>
  <c r="AK11" i="1"/>
  <c r="AG11" i="1"/>
  <c r="AO11" i="1" s="1"/>
  <c r="AK27" i="1" l="1"/>
  <c r="AS11" i="1"/>
  <c r="AJ14" i="1"/>
  <c r="AR14" i="1" s="1"/>
  <c r="AS14" i="1"/>
  <c r="AJ40" i="1"/>
  <c r="AR40" i="1" s="1"/>
  <c r="AR42" i="1" s="1"/>
  <c r="AS40" i="1"/>
  <c r="AS42" i="1" s="1"/>
  <c r="AJ17" i="1"/>
  <c r="AR17" i="1" s="1"/>
  <c r="AS17" i="1"/>
  <c r="AJ36" i="1"/>
  <c r="AR36" i="1" s="1"/>
  <c r="AS36" i="1"/>
  <c r="AJ38" i="1"/>
  <c r="AR38" i="1" s="1"/>
  <c r="AS38" i="1"/>
  <c r="AJ11" i="1"/>
  <c r="AR11" i="1" s="1"/>
  <c r="AI43" i="1"/>
  <c r="AQ43" i="1" s="1"/>
  <c r="AI32" i="1"/>
  <c r="AI31" i="1"/>
  <c r="AI16" i="1"/>
  <c r="AQ16" i="1" s="1"/>
  <c r="AI19" i="1"/>
  <c r="AQ19" i="1" s="1"/>
  <c r="AG53" i="1" l="1"/>
  <c r="AO53" i="1" s="1"/>
  <c r="AF50" i="1"/>
  <c r="AN50" i="1" s="1"/>
  <c r="AH50" i="1"/>
  <c r="AP50" i="1" s="1"/>
  <c r="AG40" i="1" l="1"/>
  <c r="AO40" i="1" s="1"/>
  <c r="AH42" i="1"/>
  <c r="AG38" i="1"/>
  <c r="AO38" i="1" s="1"/>
  <c r="AG36" i="1"/>
  <c r="AO36" i="1" s="1"/>
  <c r="AG33" i="1"/>
  <c r="AG30" i="1"/>
  <c r="AG26" i="1"/>
  <c r="AH16" i="1"/>
  <c r="AP16" i="1" s="1"/>
  <c r="AG17" i="1"/>
  <c r="AO17" i="1" s="1"/>
  <c r="AG14" i="1"/>
  <c r="AO14" i="1" s="1"/>
  <c r="AF53" i="1" l="1"/>
  <c r="AN53" i="1" s="1"/>
  <c r="AG48" i="1" l="1"/>
  <c r="AF45" i="1"/>
  <c r="AG45" i="1" s="1"/>
  <c r="AH45" i="1" s="1"/>
  <c r="AF42" i="1"/>
  <c r="AF41" i="1"/>
  <c r="AF39" i="1"/>
  <c r="AN39" i="1" s="1"/>
  <c r="AF37" i="1"/>
  <c r="AN37" i="1" s="1"/>
  <c r="AG37" i="1"/>
  <c r="AO37" i="1" s="1"/>
  <c r="AF19" i="1"/>
  <c r="AN19" i="1" s="1"/>
  <c r="AF18" i="1"/>
  <c r="AN18" i="1" s="1"/>
  <c r="AF16" i="1"/>
  <c r="AN16" i="1" s="1"/>
  <c r="AF15" i="1"/>
  <c r="AN15" i="1" s="1"/>
  <c r="AL53" i="1"/>
  <c r="AT53" i="1" s="1"/>
  <c r="AI53" i="1"/>
  <c r="AQ53" i="1" s="1"/>
  <c r="AK52" i="1"/>
  <c r="AS52" i="1" s="1"/>
  <c r="AJ52" i="1"/>
  <c r="AR52" i="1" s="1"/>
  <c r="AI52" i="1"/>
  <c r="AQ52" i="1" s="1"/>
  <c r="AG52" i="1"/>
  <c r="AH51" i="1"/>
  <c r="AI50" i="1"/>
  <c r="AQ50" i="1" s="1"/>
  <c r="AK49" i="1"/>
  <c r="AS49" i="1" s="1"/>
  <c r="AJ49" i="1"/>
  <c r="AR49" i="1" s="1"/>
  <c r="AI49" i="1"/>
  <c r="AQ49" i="1" s="1"/>
  <c r="AT43" i="1"/>
  <c r="AH43" i="1"/>
  <c r="AP43" i="1" s="1"/>
  <c r="AI42" i="1"/>
  <c r="AI41" i="1"/>
  <c r="AQ41" i="1" s="1"/>
  <c r="AH41" i="1"/>
  <c r="AP41" i="1" s="1"/>
  <c r="AG41" i="1"/>
  <c r="AO41" i="1" s="1"/>
  <c r="AT39" i="1"/>
  <c r="AI39" i="1"/>
  <c r="AQ39" i="1" s="1"/>
  <c r="AH39" i="1"/>
  <c r="AP39" i="1" s="1"/>
  <c r="AT37" i="1"/>
  <c r="AI37" i="1"/>
  <c r="AQ37" i="1" s="1"/>
  <c r="AH37" i="1"/>
  <c r="AP37" i="1" s="1"/>
  <c r="AI35" i="1"/>
  <c r="AH35" i="1"/>
  <c r="AF35" i="1"/>
  <c r="AI34" i="1"/>
  <c r="AH34" i="1"/>
  <c r="AF34" i="1"/>
  <c r="AL32" i="1"/>
  <c r="AH32" i="1"/>
  <c r="AF32" i="1"/>
  <c r="AL31" i="1"/>
  <c r="AH31" i="1"/>
  <c r="AF31" i="1"/>
  <c r="AG31" i="1"/>
  <c r="AL28" i="1"/>
  <c r="AI28" i="1"/>
  <c r="AH28" i="1"/>
  <c r="AF28" i="1"/>
  <c r="AL27" i="1"/>
  <c r="AI27" i="1"/>
  <c r="AH27" i="1"/>
  <c r="AF27" i="1"/>
  <c r="AL19" i="1"/>
  <c r="AT19" i="1" s="1"/>
  <c r="AH19" i="1"/>
  <c r="AP19" i="1" s="1"/>
  <c r="AI18" i="1"/>
  <c r="AQ18" i="1" s="1"/>
  <c r="AH18" i="1"/>
  <c r="AP18" i="1" s="1"/>
  <c r="AG18" i="1"/>
  <c r="AO18" i="1" s="1"/>
  <c r="AL16" i="1"/>
  <c r="AT16" i="1" s="1"/>
  <c r="AL15" i="1"/>
  <c r="AT15" i="1" s="1"/>
  <c r="AI15" i="1"/>
  <c r="AQ15" i="1" s="1"/>
  <c r="AH15" i="1"/>
  <c r="AP15" i="1" s="1"/>
  <c r="AL12" i="1"/>
  <c r="AT12" i="1" s="1"/>
  <c r="AI12" i="1"/>
  <c r="AQ12" i="1" s="1"/>
  <c r="AH12" i="1"/>
  <c r="AP12" i="1" s="1"/>
  <c r="AF12" i="1"/>
  <c r="AN12" i="1" s="1"/>
  <c r="AG15" i="1"/>
  <c r="AO15" i="1" s="1"/>
  <c r="AH52" i="1" l="1"/>
  <c r="AP52" i="1" s="1"/>
  <c r="AO52" i="1"/>
  <c r="AG49" i="1"/>
  <c r="AG42" i="1"/>
  <c r="AK34" i="1"/>
  <c r="AK15" i="1"/>
  <c r="AS15" i="1" s="1"/>
  <c r="AK37" i="1"/>
  <c r="AS37" i="1" s="1"/>
  <c r="AK39" i="1"/>
  <c r="AS39" i="1" s="1"/>
  <c r="AJ31" i="1"/>
  <c r="AJ41" i="1"/>
  <c r="AR41" i="1" s="1"/>
  <c r="AJ42" i="1"/>
  <c r="AJ18" i="1"/>
  <c r="AR18" i="1" s="1"/>
  <c r="AJ34" i="1"/>
  <c r="AK42" i="1"/>
  <c r="AJ15" i="1"/>
  <c r="AR15" i="1" s="1"/>
  <c r="AK18" i="1"/>
  <c r="AS18" i="1" s="1"/>
  <c r="AG34" i="1"/>
  <c r="AK41" i="1"/>
  <c r="AS41" i="1" s="1"/>
  <c r="AG27" i="1"/>
  <c r="AG39" i="1"/>
  <c r="AO39" i="1" s="1"/>
  <c r="AK31" i="1"/>
  <c r="AH49" i="1" l="1"/>
  <c r="AP49" i="1" s="1"/>
  <c r="AO49" i="1"/>
  <c r="AJ37" i="1"/>
  <c r="AR37" i="1" s="1"/>
  <c r="AJ27" i="1"/>
  <c r="AJ39" i="1"/>
  <c r="AR39" i="1" s="1"/>
  <c r="AC51" i="1" l="1"/>
  <c r="AC52" i="1" s="1"/>
  <c r="AB51" i="1"/>
  <c r="AJ53" i="1" s="1"/>
  <c r="AR53" i="1" s="1"/>
  <c r="AD53" i="1"/>
  <c r="AD50" i="1"/>
  <c r="AC48" i="1"/>
  <c r="AK50" i="1" s="1"/>
  <c r="AS50" i="1" s="1"/>
  <c r="AB48" i="1"/>
  <c r="AJ50" i="1" s="1"/>
  <c r="AR50" i="1" s="1"/>
  <c r="AF49" i="1" l="1"/>
  <c r="AN49" i="1" s="1"/>
  <c r="AF52" i="1"/>
  <c r="AN52" i="1" s="1"/>
  <c r="AK53" i="1"/>
  <c r="AS53" i="1" s="1"/>
  <c r="AB49" i="1"/>
  <c r="AC49" i="1"/>
  <c r="AB52" i="1"/>
  <c r="AC40" i="1"/>
  <c r="AD43" i="1"/>
  <c r="AD42" i="1"/>
  <c r="AD41" i="1"/>
  <c r="R43" i="1"/>
  <c r="AD39" i="1"/>
  <c r="AC38" i="1"/>
  <c r="AD37" i="1"/>
  <c r="AA37" i="1"/>
  <c r="AC36" i="1"/>
  <c r="AD35" i="1"/>
  <c r="AD32" i="1"/>
  <c r="AA32" i="1"/>
  <c r="AA35" i="1"/>
  <c r="AD34" i="1"/>
  <c r="AD31" i="1"/>
  <c r="AC33" i="1"/>
  <c r="AK35" i="1" s="1"/>
  <c r="AC30" i="1"/>
  <c r="AK32" i="1" s="1"/>
  <c r="AD28" i="1"/>
  <c r="AD27" i="1"/>
  <c r="AA27" i="1"/>
  <c r="AD18" i="1"/>
  <c r="AA18" i="1"/>
  <c r="AD19" i="1"/>
  <c r="AC17" i="1"/>
  <c r="AK19" i="1" s="1"/>
  <c r="AS19" i="1" s="1"/>
  <c r="AD16" i="1"/>
  <c r="AD15" i="1"/>
  <c r="AC11" i="1"/>
  <c r="AK12" i="1" s="1"/>
  <c r="AS12" i="1" s="1"/>
  <c r="S12" i="1"/>
  <c r="AC14" i="1"/>
  <c r="AK16" i="1" s="1"/>
  <c r="AS16" i="1" s="1"/>
  <c r="AD12" i="1"/>
  <c r="AB11" i="1" l="1"/>
  <c r="AJ12" i="1" s="1"/>
  <c r="AR12" i="1" s="1"/>
  <c r="AK43" i="1"/>
  <c r="AS43" i="1" s="1"/>
  <c r="AB14" i="1"/>
  <c r="AJ16" i="1" s="1"/>
  <c r="AR16" i="1" s="1"/>
  <c r="AC15" i="1"/>
  <c r="AB17" i="1"/>
  <c r="AJ19" i="1" s="1"/>
  <c r="AR19" i="1" s="1"/>
  <c r="AC18" i="1"/>
  <c r="AB26" i="1"/>
  <c r="AJ28" i="1" s="1"/>
  <c r="AC27" i="1"/>
  <c r="AB30" i="1"/>
  <c r="AJ32" i="1" s="1"/>
  <c r="AB33" i="1"/>
  <c r="AJ35" i="1" s="1"/>
  <c r="AC34" i="1"/>
  <c r="AC37" i="1"/>
  <c r="AB36" i="1"/>
  <c r="AC39" i="1"/>
  <c r="AB38" i="1"/>
  <c r="AB40" i="1"/>
  <c r="AC42" i="1"/>
  <c r="AC41" i="1"/>
  <c r="AA53" i="1"/>
  <c r="AA52" i="1"/>
  <c r="AA50" i="1"/>
  <c r="AB39" i="1" l="1"/>
  <c r="AB37" i="1"/>
  <c r="AJ43" i="1"/>
  <c r="AR43" i="1" s="1"/>
  <c r="AB42" i="1"/>
  <c r="AB41" i="1"/>
  <c r="AB34" i="1"/>
  <c r="AB31" i="1"/>
  <c r="AB27" i="1"/>
  <c r="AB18" i="1"/>
  <c r="AB15" i="1"/>
  <c r="AA43" i="1"/>
  <c r="AA42" i="1"/>
  <c r="AA41" i="1"/>
  <c r="AA39" i="1"/>
  <c r="Z39" i="1"/>
  <c r="Z37" i="1"/>
  <c r="AA34" i="1"/>
  <c r="AA31" i="1"/>
  <c r="Z16" i="1"/>
  <c r="AA15" i="1"/>
  <c r="Z15" i="1"/>
  <c r="AA12" i="1"/>
  <c r="Z12" i="1"/>
  <c r="Z42" i="1" l="1"/>
  <c r="Z41" i="1"/>
  <c r="Z43" i="1"/>
  <c r="Y40" i="1"/>
  <c r="AG43" i="1" s="1"/>
  <c r="AO43" i="1" s="1"/>
  <c r="Y38" i="1"/>
  <c r="Y36" i="1"/>
  <c r="Z35" i="1"/>
  <c r="Z34" i="1"/>
  <c r="Z32" i="1"/>
  <c r="Z31" i="1"/>
  <c r="Y33" i="1"/>
  <c r="AG35" i="1" s="1"/>
  <c r="Y30" i="1"/>
  <c r="AG32" i="1" s="1"/>
  <c r="Z28" i="1"/>
  <c r="Z27" i="1"/>
  <c r="Y26" i="1"/>
  <c r="AG28" i="1" s="1"/>
  <c r="Z18" i="1"/>
  <c r="Y17" i="1"/>
  <c r="AG19" i="1" s="1"/>
  <c r="AO19" i="1" s="1"/>
  <c r="Y14" i="1"/>
  <c r="AG16" i="1" s="1"/>
  <c r="AO16" i="1" s="1"/>
  <c r="Y11" i="1"/>
  <c r="AG12" i="1" s="1"/>
  <c r="AO12" i="1" s="1"/>
  <c r="Y52" i="1"/>
  <c r="Z52" i="1" s="1"/>
  <c r="Z51" i="1"/>
  <c r="Z50" i="1"/>
  <c r="Y48" i="1"/>
  <c r="AG50" i="1" s="1"/>
  <c r="AO50" i="1" s="1"/>
  <c r="Z53" i="1" l="1"/>
  <c r="AH53" i="1"/>
  <c r="AP53" i="1" s="1"/>
  <c r="AA49" i="1"/>
  <c r="Y49" i="1"/>
  <c r="Z49" i="1" s="1"/>
  <c r="Y15" i="1"/>
  <c r="Y18" i="1"/>
  <c r="Y27" i="1"/>
  <c r="Y31" i="1"/>
  <c r="Y34" i="1"/>
  <c r="Y37" i="1"/>
  <c r="Y39" i="1"/>
  <c r="Y42" i="1"/>
  <c r="Y41" i="1"/>
  <c r="M40" i="1"/>
  <c r="Q40" i="1" l="1"/>
  <c r="Y43" i="1" s="1"/>
  <c r="X53" i="1" l="1"/>
  <c r="X50" i="1"/>
  <c r="P49" i="1"/>
  <c r="S49" i="1"/>
  <c r="R53" i="1"/>
  <c r="Q52" i="1"/>
  <c r="R52" i="1" s="1"/>
  <c r="P52" i="1"/>
  <c r="R50" i="1"/>
  <c r="Q49" i="1"/>
  <c r="R49" i="1" s="1"/>
  <c r="S50" i="1"/>
  <c r="X42" i="1" l="1"/>
  <c r="X41" i="1"/>
  <c r="P42" i="1"/>
  <c r="P41" i="1"/>
  <c r="R42" i="1"/>
  <c r="R41" i="1"/>
  <c r="X39" i="1"/>
  <c r="P39" i="1"/>
  <c r="Q38" i="1"/>
  <c r="Q36" i="1"/>
  <c r="X35" i="1"/>
  <c r="X32" i="1"/>
  <c r="X34" i="1"/>
  <c r="X31" i="1"/>
  <c r="P34" i="1"/>
  <c r="P31" i="1"/>
  <c r="Q33" i="1"/>
  <c r="Q30" i="1"/>
  <c r="X28" i="1"/>
  <c r="X27" i="1"/>
  <c r="P27" i="1"/>
  <c r="Q26" i="1"/>
  <c r="X19" i="1"/>
  <c r="X18" i="1"/>
  <c r="X16" i="1"/>
  <c r="X15" i="1"/>
  <c r="P18" i="1"/>
  <c r="P15" i="1"/>
  <c r="R15" i="1"/>
  <c r="Q14" i="1"/>
  <c r="X12" i="1"/>
  <c r="Q11" i="1"/>
  <c r="Y12" i="1" l="1"/>
  <c r="Q41" i="1"/>
  <c r="Y16" i="1"/>
  <c r="Q15" i="1"/>
  <c r="Y28" i="1"/>
  <c r="Q42" i="1"/>
  <c r="Q27" i="1"/>
  <c r="Y32" i="1"/>
  <c r="Q31" i="1"/>
  <c r="Y35" i="1"/>
  <c r="Q39" i="1"/>
  <c r="V43" i="1"/>
  <c r="V42" i="1"/>
  <c r="V41" i="1"/>
  <c r="U40" i="1" l="1"/>
  <c r="U38" i="1"/>
  <c r="U36" i="1"/>
  <c r="U30" i="1"/>
  <c r="U33" i="1"/>
  <c r="U26" i="1"/>
  <c r="S26" i="1"/>
  <c r="N18" i="1"/>
  <c r="U14" i="1"/>
  <c r="U11" i="1"/>
  <c r="U51" i="1"/>
  <c r="U48" i="1"/>
  <c r="M52" i="1"/>
  <c r="S52" i="1"/>
  <c r="M49" i="1"/>
  <c r="M50" i="1"/>
  <c r="U50" i="1" l="1"/>
  <c r="U49" i="1"/>
  <c r="T48" i="1"/>
  <c r="AB50" i="1" s="1"/>
  <c r="AC50" i="1"/>
  <c r="X49" i="1"/>
  <c r="U53" i="1"/>
  <c r="T51" i="1"/>
  <c r="AB53" i="1" s="1"/>
  <c r="AC53" i="1"/>
  <c r="X52" i="1"/>
  <c r="T11" i="1"/>
  <c r="AB12" i="1" s="1"/>
  <c r="AC12" i="1"/>
  <c r="AC16" i="1"/>
  <c r="S42" i="1"/>
  <c r="S27" i="1"/>
  <c r="AA28" i="1"/>
  <c r="U27" i="1"/>
  <c r="T26" i="1"/>
  <c r="AC28" i="1"/>
  <c r="T33" i="1"/>
  <c r="AC35" i="1"/>
  <c r="T30" i="1"/>
  <c r="AC32" i="1"/>
  <c r="U37" i="1"/>
  <c r="T40" i="1"/>
  <c r="AB43" i="1" s="1"/>
  <c r="AC43" i="1"/>
  <c r="U41" i="1"/>
  <c r="U31" i="1"/>
  <c r="U42" i="1"/>
  <c r="U15" i="1"/>
  <c r="U52" i="1"/>
  <c r="U39" i="1"/>
  <c r="L49" i="1"/>
  <c r="N41" i="1"/>
  <c r="N42" i="1"/>
  <c r="N43" i="1"/>
  <c r="V39" i="1"/>
  <c r="V37" i="1"/>
  <c r="V35" i="1"/>
  <c r="V34" i="1"/>
  <c r="V32" i="1"/>
  <c r="V31" i="1"/>
  <c r="R32" i="1"/>
  <c r="V27" i="1"/>
  <c r="V19" i="1"/>
  <c r="V18" i="1"/>
  <c r="I18" i="1"/>
  <c r="E18" i="1"/>
  <c r="V16" i="1"/>
  <c r="V15" i="1"/>
  <c r="V12" i="1"/>
  <c r="T41" i="1" l="1"/>
  <c r="T42" i="1"/>
  <c r="T43" i="1"/>
  <c r="AB32" i="1"/>
  <c r="AB35" i="1"/>
  <c r="T27" i="1"/>
  <c r="AB28" i="1"/>
  <c r="S53" i="1"/>
  <c r="L33" i="1"/>
  <c r="S35" i="1" s="1"/>
  <c r="L30" i="1"/>
  <c r="S32" i="1" s="1"/>
  <c r="R16" i="1"/>
  <c r="L14" i="1"/>
  <c r="L15" i="1" s="1"/>
  <c r="L31" i="1" l="1"/>
  <c r="S45" i="1"/>
  <c r="S41" i="1"/>
  <c r="S38" i="1"/>
  <c r="K42" i="1"/>
  <c r="I42" i="1"/>
  <c r="E42" i="1"/>
  <c r="L41" i="1"/>
  <c r="L38" i="1"/>
  <c r="L39" i="1" s="1"/>
  <c r="L36" i="1"/>
  <c r="L37" i="1" s="1"/>
  <c r="S36" i="1"/>
  <c r="R28" i="1"/>
  <c r="R27" i="1"/>
  <c r="L26" i="1"/>
  <c r="S14" i="1"/>
  <c r="R17" i="1"/>
  <c r="R12" i="1"/>
  <c r="Z19" i="1" l="1"/>
  <c r="Q17" i="1"/>
  <c r="S31" i="1"/>
  <c r="S15" i="1"/>
  <c r="AA16" i="1"/>
  <c r="T14" i="1"/>
  <c r="S37" i="1"/>
  <c r="T36" i="1"/>
  <c r="T37" i="1" s="1"/>
  <c r="S39" i="1"/>
  <c r="T38" i="1"/>
  <c r="T39" i="1" s="1"/>
  <c r="U17" i="1"/>
  <c r="R18" i="1"/>
  <c r="S16" i="1"/>
  <c r="L42" i="1"/>
  <c r="S28" i="1"/>
  <c r="S17" i="1"/>
  <c r="L27" i="1"/>
  <c r="K53" i="1"/>
  <c r="L52" i="1"/>
  <c r="S18" i="1" l="1"/>
  <c r="AA19" i="1"/>
  <c r="U34" i="1"/>
  <c r="T17" i="1"/>
  <c r="AC19" i="1"/>
  <c r="T15" i="1"/>
  <c r="AB16" i="1"/>
  <c r="T31" i="1"/>
  <c r="Y19" i="1"/>
  <c r="Q18" i="1"/>
  <c r="Q34" i="1"/>
  <c r="S34" i="1"/>
  <c r="U18" i="1"/>
  <c r="R39" i="1"/>
  <c r="R37" i="1"/>
  <c r="M38" i="1"/>
  <c r="K37" i="1"/>
  <c r="M36" i="1"/>
  <c r="K41" i="1"/>
  <c r="I41" i="1"/>
  <c r="I43" i="1"/>
  <c r="R31" i="1"/>
  <c r="R35" i="1"/>
  <c r="M33" i="1"/>
  <c r="U35" i="1" s="1"/>
  <c r="M30" i="1"/>
  <c r="U32" i="1" s="1"/>
  <c r="K31" i="1"/>
  <c r="N32" i="1"/>
  <c r="N35" i="1"/>
  <c r="N31" i="1"/>
  <c r="N34" i="1"/>
  <c r="I35" i="1"/>
  <c r="I34" i="1"/>
  <c r="I32" i="1"/>
  <c r="I31" i="1"/>
  <c r="E41" i="1"/>
  <c r="E39" i="1"/>
  <c r="E37" i="1"/>
  <c r="E34" i="1"/>
  <c r="E31" i="1"/>
  <c r="N28" i="1"/>
  <c r="K27" i="1"/>
  <c r="M26" i="1"/>
  <c r="U28" i="1" s="1"/>
  <c r="N27" i="1"/>
  <c r="I28" i="1"/>
  <c r="I27" i="1"/>
  <c r="E27" i="1"/>
  <c r="M14" i="1"/>
  <c r="U16" i="1" s="1"/>
  <c r="N19" i="1"/>
  <c r="N16" i="1"/>
  <c r="N15" i="1"/>
  <c r="I15" i="1"/>
  <c r="I16" i="1"/>
  <c r="I19" i="1"/>
  <c r="E15" i="1"/>
  <c r="N12" i="1"/>
  <c r="I12" i="1"/>
  <c r="N51" i="1"/>
  <c r="V53" i="1" s="1"/>
  <c r="M53" i="1"/>
  <c r="N48" i="1"/>
  <c r="V50" i="1" s="1"/>
  <c r="K50" i="1"/>
  <c r="I51" i="1"/>
  <c r="I53" i="1" s="1"/>
  <c r="H53" i="1"/>
  <c r="G53" i="1"/>
  <c r="H52" i="1"/>
  <c r="G52" i="1"/>
  <c r="H50" i="1"/>
  <c r="G50" i="1"/>
  <c r="I48" i="1"/>
  <c r="H49" i="1"/>
  <c r="G49" i="1"/>
  <c r="D52" i="1"/>
  <c r="D49" i="1"/>
  <c r="T18" i="1" l="1"/>
  <c r="AB19" i="1"/>
  <c r="T34" i="1"/>
  <c r="M42" i="1"/>
  <c r="U43" i="1"/>
  <c r="I50" i="1"/>
  <c r="K49" i="1"/>
  <c r="M31" i="1"/>
  <c r="N53" i="1"/>
  <c r="N50" i="1"/>
  <c r="K52" i="1"/>
  <c r="R34" i="1"/>
  <c r="K17" i="1"/>
  <c r="R19" i="1" s="1"/>
  <c r="K15" i="1"/>
  <c r="K18" i="1" l="1"/>
  <c r="L17" i="1"/>
  <c r="S19" i="1" s="1"/>
  <c r="K34" i="1"/>
  <c r="M17" i="1"/>
  <c r="K39" i="1"/>
  <c r="L18" i="1" l="1"/>
  <c r="L34" i="1"/>
  <c r="M34" i="1"/>
  <c r="U19" i="1"/>
  <c r="I37" i="1"/>
  <c r="I39" i="1" l="1"/>
  <c r="N39" i="1" l="1"/>
  <c r="M11" i="1"/>
  <c r="U12" i="1" l="1"/>
  <c r="M37" i="1"/>
  <c r="M39" i="1"/>
  <c r="M41" i="1"/>
  <c r="M18" i="1"/>
  <c r="M27" i="1"/>
  <c r="M15" i="1"/>
  <c r="N37" i="1" l="1"/>
</calcChain>
</file>

<file path=xl/sharedStrings.xml><?xml version="1.0" encoding="utf-8"?>
<sst xmlns="http://schemas.openxmlformats.org/spreadsheetml/2006/main" count="98" uniqueCount="46">
  <si>
    <t>FACT SHEET</t>
  </si>
  <si>
    <t>(в млн руб., если не указано иное)</t>
  </si>
  <si>
    <t/>
  </si>
  <si>
    <t>2020 (заканчивается 31/12/2020)</t>
  </si>
  <si>
    <t>2021 (заканчивается 31/12/2021)</t>
  </si>
  <si>
    <t>2022 (заканчивается 31/12/2022)</t>
  </si>
  <si>
    <t>2023 (заканчивается 31/12/2023)</t>
  </si>
  <si>
    <t>2024 (заканчивается 31/12/2024)</t>
  </si>
  <si>
    <t>1П</t>
  </si>
  <si>
    <t>2П</t>
  </si>
  <si>
    <t>3K</t>
  </si>
  <si>
    <t>1К</t>
  </si>
  <si>
    <t>2К</t>
  </si>
  <si>
    <t>4К</t>
  </si>
  <si>
    <t>Оборот</t>
  </si>
  <si>
    <t>Рост год к году</t>
  </si>
  <si>
    <t>Сегменты</t>
  </si>
  <si>
    <t>Сторонние решения</t>
  </si>
  <si>
    <t>% от Оборота</t>
  </si>
  <si>
    <t>Собственные решения</t>
  </si>
  <si>
    <t>Уровень концентрации клиентов, % от Оборота</t>
  </si>
  <si>
    <t>10 крупнейших клиентов</t>
  </si>
  <si>
    <t>Повторяющийся оборот, % от Оборота</t>
  </si>
  <si>
    <t>Повторяющийся оборот</t>
  </si>
  <si>
    <t>Прибыль</t>
  </si>
  <si>
    <t>Операционная прибыль</t>
  </si>
  <si>
    <t>-</t>
  </si>
  <si>
    <t>Чистая прибыль</t>
  </si>
  <si>
    <t>Скорректированная EBITDA</t>
  </si>
  <si>
    <t>% от Валовой прибыли</t>
  </si>
  <si>
    <t>NM</t>
  </si>
  <si>
    <t>Выпущенные акции, млн штук</t>
  </si>
  <si>
    <t>Количество сотрудников</t>
  </si>
  <si>
    <t>Количество сотрудников на конец периода</t>
  </si>
  <si>
    <t>Рост период к периоду</t>
  </si>
  <si>
    <t>в т.ч. разработчики и оказание услуг</t>
  </si>
  <si>
    <t>Примечания:</t>
  </si>
  <si>
    <t>2026 (заканчивается 31/12/2026)</t>
  </si>
  <si>
    <t>Валовая прибыль</t>
  </si>
  <si>
    <t>Этот документ включает неаудированные данные, о чем мы детальнее рассказываем в примечаниях¹;</t>
  </si>
  <si>
    <t>2025 (заканчивается 31/12/2025) - по учетной политике с 01/01/2026²</t>
  </si>
  <si>
    <t>2025 (заканчивается 31/12/2025) - по учетной политике до 31/12/2025²</t>
  </si>
  <si>
    <t xml:space="preserve">(4) Больше информации у нас на сайте https://softlinegroup.com/investors/ </t>
  </si>
  <si>
    <t>(1) Полугодовые результаты представлены на основе сокращенной консолидированной отчетности по результатам обзорной проверки.</t>
  </si>
  <si>
    <t>(3) В этом документе данные представлены по продолжающейся деятельности.</t>
  </si>
  <si>
    <t>(2) Показатели валовой прибыли и производные от них, начиная с 1 квартала 2026 года, представлены на сопоставимой основе с учетом обновленного подхода Компании к расчету соответствующих показателей. Данное изменение обеспечивает сопоставимость показателей и не влияет на оборот, скорр. EBITDA, чистую прибыль и денежные потоки Компании.
Согласно обновленной учетной политике Компании, при расчете валовой прибыли учитываются не только себестоимость продаж, но также расходы на вознаграждение производственному персоналу, соответствующие налоги и амортизация основных средств и нематериальных активов, непосредственно используемых в производстве или для оказания услуг. Ранее эти расходы не включались в расчет валовой прибыли и отражались в составе коммерческих, общих и административных расходов.
Обновление подхода связано с развитием бизнес-модели Компании и ростом доли собственных решений, технологических сервисов и комплексных проектов в структуре бизнеса. В таких направлениях значительная часть создаваемой стоимости формируется за счет экспертизы высококвалифицированных команд, участвующих в разработке, внедрении и сопровождении решений. Учет соответствующих расходов при расчете валовой прибыли позволяет более полно отражать экономику проектов и структуру затрат.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</si>
</sst>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\ _₽_-;\-* #,##0.00\ _₽_-;_-* &quot;-&quot;??\ _₽_-;_-@_-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(&quot;$&quot;* #,##0.0_)_%;_(&quot;$&quot;* \(#,##0.0\)_%;_(&quot;$&quot;* &quot;—&quot;_);_(@_)"/>
    <numFmt numFmtId="167" formatCode="&quot;$&quot;#,##0.0"/>
    <numFmt numFmtId="168" formatCode="&quot;$&quot;\ \ #,##0.0"/>
    <numFmt numFmtId="169" formatCode="#,##0.0_)%;\(#,##0.0\)%;&quot;—&quot;\%;_(@_)"/>
    <numFmt numFmtId="170" formatCode="0.0%"/>
    <numFmt numFmtId="171" formatCode="#,##0.0_%\);\(#,##0.0%\);&quot;—&quot;\%;_(@_)"/>
    <numFmt numFmtId="172" formatCode="&quot;$&quot;#,##0.00"/>
    <numFmt numFmtId="173" formatCode="_(#,##0.0_)_%;_(\(#,##0.0\)_%;_(&quot;—&quot;_);_(@_)"/>
    <numFmt numFmtId="174" formatCode="#,##0.0"/>
    <numFmt numFmtId="175" formatCode="_(&quot;$&quot;* #,##0.000_);_(&quot;$&quot;* \(#,##0.000\);_(&quot;$&quot;* &quot;-&quot;??_);_(@_)"/>
    <numFmt numFmtId="176" formatCode="#,##0_ ;\-#,##0\ "/>
    <numFmt numFmtId="177" formatCode="#,##0_);\(#,##0\);\-_);@"/>
    <numFmt numFmtId="178" formatCode="#,##0.0%;\(#,##0.0\)%;\-&quot; &quot;"/>
    <numFmt numFmtId="179" formatCode="_ * #,##0.00_)_ ;_ * \(#,##0.00\)_ ;_ * &quot;-&quot;??_)_ ;_ @_ "/>
    <numFmt numFmtId="180" formatCode="_-* #,##0.00_р_._-;\-* #,##0.00_р_._-;_-* &quot;-&quot;??_р_._-;_-@_-"/>
    <numFmt numFmtId="181" formatCode="#,##0%;\(#,##0\)%;\-&quot; &quot;"/>
  </numFmts>
  <fonts count="5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497F"/>
      <name val="Arial"/>
      <family val="2"/>
    </font>
    <font>
      <b/>
      <sz val="10"/>
      <color rgb="FF000000"/>
      <name val="Times New Roman"/>
      <family val="1"/>
      <charset val="204"/>
    </font>
    <font>
      <sz val="10"/>
      <color theme="2" tint="-0.499984740745262"/>
      <name val="Arial"/>
      <family val="2"/>
    </font>
    <font>
      <sz val="10"/>
      <color rgb="FF000000"/>
      <name val="Times New Roman"/>
      <family val="1"/>
    </font>
    <font>
      <b/>
      <sz val="16"/>
      <color rgb="FF000000"/>
      <name val="Franklin Gothic Medium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FFFFFF"/>
      <name val="Calibri"/>
      <family val="2"/>
    </font>
    <font>
      <sz val="12"/>
      <color rgb="FF00497F"/>
      <name val="Calibri"/>
      <family val="2"/>
    </font>
    <font>
      <b/>
      <sz val="12"/>
      <color rgb="FFFFFFFF"/>
      <name val="Calibri"/>
      <family val="2"/>
    </font>
    <font>
      <sz val="10"/>
      <color theme="2" tint="-0.499984740745262"/>
      <name val="Calibri"/>
      <family val="2"/>
    </font>
    <font>
      <b/>
      <sz val="16"/>
      <color rgb="FFFFFFFF"/>
      <name val="Calibri"/>
      <family val="2"/>
    </font>
    <font>
      <sz val="10"/>
      <color theme="0" tint="-4.9989318521683403E-2"/>
      <name val="Calibri"/>
      <family val="2"/>
    </font>
    <font>
      <b/>
      <sz val="16"/>
      <color rgb="FF002060"/>
      <name val="Calibri"/>
      <family val="2"/>
    </font>
    <font>
      <sz val="9"/>
      <color rgb="FF002060"/>
      <name val="Calibri"/>
      <family val="2"/>
    </font>
    <font>
      <sz val="9"/>
      <color rgb="FF002060"/>
      <name val="Calibri"/>
      <family val="2"/>
      <charset val="204"/>
      <scheme val="minor"/>
    </font>
    <font>
      <b/>
      <i/>
      <sz val="12"/>
      <color rgb="FF002060"/>
      <name val="Calibri"/>
      <family val="2"/>
    </font>
    <font>
      <sz val="12"/>
      <color rgb="FF002060"/>
      <name val="Calibri"/>
      <family val="2"/>
      <charset val="204"/>
    </font>
    <font>
      <i/>
      <sz val="11"/>
      <color rgb="FF0070C0"/>
      <name val="Calibri"/>
      <family val="2"/>
    </font>
    <font>
      <i/>
      <sz val="11"/>
      <color theme="4"/>
      <name val="Calibri"/>
      <family val="2"/>
    </font>
    <font>
      <sz val="10"/>
      <color theme="2" tint="-0.499984740745262"/>
      <name val="Times New Roman"/>
      <family val="1"/>
      <charset val="204"/>
    </font>
    <font>
      <sz val="12"/>
      <color rgb="FF002060"/>
      <name val="Calibri"/>
      <family val="2"/>
    </font>
    <font>
      <i/>
      <sz val="11"/>
      <color rgb="FF00497F"/>
      <name val="Calibri"/>
      <family val="2"/>
    </font>
    <font>
      <i/>
      <sz val="10"/>
      <color rgb="FF000000"/>
      <name val="Times New Roman"/>
      <family val="1"/>
    </font>
    <font>
      <b/>
      <i/>
      <sz val="12"/>
      <color rgb="FF002060"/>
      <name val="Calibri"/>
      <family val="2"/>
      <charset val="204"/>
    </font>
    <font>
      <sz val="9"/>
      <color rgb="FF00497F"/>
      <name val="Calibri"/>
      <family val="2"/>
    </font>
    <font>
      <sz val="9"/>
      <color rgb="FFFFFFFF"/>
      <name val="Calibri"/>
      <family val="2"/>
    </font>
    <font>
      <sz val="9"/>
      <color rgb="FFFFFFFF"/>
      <name val="Calibri"/>
      <family val="2"/>
      <charset val="204"/>
    </font>
    <font>
      <i/>
      <sz val="12"/>
      <color rgb="FF00497F"/>
      <name val="Calibri"/>
      <family val="2"/>
    </font>
    <font>
      <i/>
      <sz val="12"/>
      <color rgb="FF002060"/>
      <name val="Calibri"/>
      <family val="2"/>
    </font>
    <font>
      <b/>
      <sz val="12"/>
      <color rgb="FF00497F"/>
      <name val="Calibri"/>
      <family val="2"/>
    </font>
    <font>
      <i/>
      <sz val="12"/>
      <color rgb="FF00206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</font>
    <font>
      <sz val="9"/>
      <color rgb="FFFF0000"/>
      <name val="Arial"/>
      <family val="2"/>
    </font>
    <font>
      <sz val="10"/>
      <color rgb="FF0070C0"/>
      <name val="Arial Narrow"/>
      <family val="2"/>
      <charset val="204"/>
    </font>
    <font>
      <b/>
      <sz val="10"/>
      <color theme="3" tint="-0.499984740745262"/>
      <name val="Arial Narrow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MS Sans Serif"/>
      <family val="2"/>
    </font>
    <font>
      <sz val="10"/>
      <color rgb="FF000000"/>
      <name val="Arial"/>
      <family val="2"/>
      <charset val="204"/>
    </font>
    <font>
      <i/>
      <sz val="8"/>
      <name val="Calibri"/>
      <family val="2"/>
      <charset val="204"/>
      <scheme val="minor"/>
    </font>
    <font>
      <b/>
      <sz val="9"/>
      <color indexed="9"/>
      <name val="Calibri"/>
      <family val="2"/>
      <charset val="204"/>
      <scheme val="minor"/>
    </font>
    <font>
      <sz val="10"/>
      <name val="Arial Cyr"/>
      <charset val="204"/>
    </font>
    <font>
      <i/>
      <sz val="8"/>
      <name val="Arial"/>
      <family val="2"/>
      <charset val="204"/>
    </font>
    <font>
      <b/>
      <sz val="12"/>
      <color rgb="FF002060"/>
      <name val="Calibri"/>
      <family val="2"/>
      <charset val="204"/>
    </font>
    <font>
      <b/>
      <sz val="10"/>
      <color theme="2" tint="-0.499984740745262"/>
      <name val="Calibri"/>
      <family val="2"/>
      <charset val="204"/>
    </font>
    <font>
      <b/>
      <sz val="10"/>
      <color theme="0" tint="-4.9989318521683403E-2"/>
      <name val="Calibri"/>
      <family val="2"/>
      <charset val="204"/>
    </font>
    <font>
      <b/>
      <sz val="12"/>
      <color rgb="FF00497F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20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theme="3"/>
        <bgColor indexed="64"/>
      </patternFill>
    </fill>
  </fills>
  <borders count="3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77" fontId="39" fillId="6" borderId="19">
      <alignment horizontal="center"/>
    </xf>
    <xf numFmtId="177" fontId="40" fillId="6" borderId="19"/>
    <xf numFmtId="165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9" fontId="4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46" fillId="0" borderId="0"/>
    <xf numFmtId="0" fontId="36" fillId="0" borderId="0"/>
    <xf numFmtId="0" fontId="36" fillId="0" borderId="0"/>
    <xf numFmtId="180" fontId="47" fillId="0" borderId="0" applyFont="0" applyFill="0" applyBorder="0" applyAlignment="0" applyProtection="0"/>
    <xf numFmtId="0" fontId="42" fillId="0" borderId="0"/>
    <xf numFmtId="0" fontId="44" fillId="0" borderId="0"/>
    <xf numFmtId="0" fontId="48" fillId="0" borderId="0"/>
    <xf numFmtId="0" fontId="36" fillId="0" borderId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8" fontId="50" fillId="0" borderId="0" applyFill="0" applyBorder="0"/>
    <xf numFmtId="0" fontId="36" fillId="0" borderId="0"/>
    <xf numFmtId="49" fontId="51" fillId="7" borderId="0">
      <alignment horizontal="left" vertical="center"/>
    </xf>
    <xf numFmtId="9" fontId="52" fillId="0" borderId="0" applyFont="0" applyFill="0" applyBorder="0" applyAlignment="0" applyProtection="0"/>
    <xf numFmtId="0" fontId="44" fillId="0" borderId="0"/>
    <xf numFmtId="181" fontId="53" fillId="0" borderId="0" applyFill="0" applyBorder="0" applyAlignment="0" applyProtection="0"/>
  </cellStyleXfs>
  <cellXfs count="187">
    <xf numFmtId="0" fontId="0" fillId="0" borderId="0" xfId="0"/>
    <xf numFmtId="0" fontId="1" fillId="0" borderId="0" xfId="1" applyAlignment="1">
      <alignment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left"/>
    </xf>
    <xf numFmtId="0" fontId="1" fillId="0" borderId="0" xfId="1" applyAlignment="1">
      <alignment wrapText="1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166" fontId="2" fillId="0" borderId="0" xfId="1" applyNumberFormat="1" applyFont="1" applyAlignment="1">
      <alignment horizontal="left"/>
    </xf>
    <xf numFmtId="0" fontId="9" fillId="3" borderId="1" xfId="1" applyFont="1" applyFill="1" applyBorder="1" applyAlignment="1">
      <alignment horizontal="left"/>
    </xf>
    <xf numFmtId="0" fontId="10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" fillId="0" borderId="0" xfId="1"/>
    <xf numFmtId="0" fontId="13" fillId="3" borderId="5" xfId="1" applyFont="1" applyFill="1" applyBorder="1"/>
    <xf numFmtId="0" fontId="10" fillId="0" borderId="0" xfId="1" applyFont="1" applyAlignment="1">
      <alignment horizontal="left" vertical="center"/>
    </xf>
    <xf numFmtId="0" fontId="11" fillId="3" borderId="6" xfId="1" applyFont="1" applyFill="1" applyBorder="1" applyAlignment="1">
      <alignment horizontal="center" vertical="center"/>
    </xf>
    <xf numFmtId="167" fontId="14" fillId="0" borderId="0" xfId="1" applyNumberFormat="1" applyFont="1" applyAlignment="1">
      <alignment horizontal="left"/>
    </xf>
    <xf numFmtId="0" fontId="15" fillId="0" borderId="1" xfId="1" applyFont="1" applyBorder="1" applyAlignment="1">
      <alignment horizontal="left" vertical="center"/>
    </xf>
    <xf numFmtId="0" fontId="16" fillId="4" borderId="0" xfId="1" applyFont="1" applyFill="1" applyAlignment="1">
      <alignment horizontal="left"/>
    </xf>
    <xf numFmtId="0" fontId="16" fillId="0" borderId="7" xfId="1" applyFont="1" applyBorder="1" applyAlignment="1">
      <alignment horizontal="left"/>
    </xf>
    <xf numFmtId="0" fontId="16" fillId="0" borderId="8" xfId="1" applyFont="1" applyBorder="1" applyAlignment="1">
      <alignment horizontal="left"/>
    </xf>
    <xf numFmtId="0" fontId="16" fillId="0" borderId="9" xfId="1" applyFont="1" applyBorder="1" applyAlignment="1">
      <alignment horizontal="left"/>
    </xf>
    <xf numFmtId="0" fontId="16" fillId="0" borderId="10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8" fillId="0" borderId="9" xfId="1" applyFont="1" applyBorder="1"/>
    <xf numFmtId="0" fontId="22" fillId="0" borderId="0" xfId="1" applyFont="1" applyAlignment="1">
      <alignment wrapText="1"/>
    </xf>
    <xf numFmtId="0" fontId="23" fillId="0" borderId="0" xfId="1" applyFont="1" applyAlignment="1">
      <alignment horizontal="left"/>
    </xf>
    <xf numFmtId="0" fontId="23" fillId="0" borderId="14" xfId="1" applyFont="1" applyBorder="1" applyAlignment="1">
      <alignment horizontal="left"/>
    </xf>
    <xf numFmtId="0" fontId="23" fillId="0" borderId="4" xfId="1" applyFont="1" applyBorder="1" applyAlignment="1">
      <alignment horizontal="left"/>
    </xf>
    <xf numFmtId="0" fontId="23" fillId="0" borderId="1" xfId="1" applyFont="1" applyBorder="1" applyAlignment="1">
      <alignment horizontal="left"/>
    </xf>
    <xf numFmtId="0" fontId="14" fillId="0" borderId="0" xfId="1" applyFont="1" applyAlignment="1">
      <alignment horizontal="left"/>
    </xf>
    <xf numFmtId="0" fontId="23" fillId="2" borderId="9" xfId="1" applyFont="1" applyFill="1" applyBorder="1" applyAlignment="1">
      <alignment horizontal="left" indent="1"/>
    </xf>
    <xf numFmtId="167" fontId="10" fillId="0" borderId="0" xfId="1" applyNumberFormat="1" applyFont="1" applyAlignment="1">
      <alignment horizontal="right" indent="2"/>
    </xf>
    <xf numFmtId="0" fontId="20" fillId="0" borderId="9" xfId="1" applyFont="1" applyBorder="1" applyAlignment="1">
      <alignment horizontal="left" indent="2"/>
    </xf>
    <xf numFmtId="169" fontId="24" fillId="0" borderId="0" xfId="1" applyNumberFormat="1" applyFont="1" applyAlignment="1">
      <alignment horizontal="right"/>
    </xf>
    <xf numFmtId="170" fontId="20" fillId="0" borderId="11" xfId="3" applyNumberFormat="1" applyFont="1" applyBorder="1" applyAlignment="1">
      <alignment horizontal="right"/>
    </xf>
    <xf numFmtId="170" fontId="20" fillId="0" borderId="0" xfId="3" applyNumberFormat="1" applyFont="1" applyBorder="1" applyAlignment="1">
      <alignment horizontal="right"/>
    </xf>
    <xf numFmtId="170" fontId="20" fillId="0" borderId="9" xfId="3" applyNumberFormat="1" applyFont="1" applyBorder="1" applyAlignment="1">
      <alignment horizontal="right"/>
    </xf>
    <xf numFmtId="0" fontId="25" fillId="0" borderId="0" xfId="1" applyFont="1" applyAlignment="1">
      <alignment wrapText="1"/>
    </xf>
    <xf numFmtId="170" fontId="20" fillId="0" borderId="12" xfId="3" applyNumberFormat="1" applyFont="1" applyBorder="1" applyAlignment="1">
      <alignment horizontal="right"/>
    </xf>
    <xf numFmtId="0" fontId="16" fillId="0" borderId="0" xfId="1" applyFont="1" applyAlignment="1">
      <alignment horizontal="left"/>
    </xf>
    <xf numFmtId="167" fontId="23" fillId="2" borderId="10" xfId="1" applyNumberFormat="1" applyFont="1" applyFill="1" applyBorder="1" applyAlignment="1">
      <alignment horizontal="right"/>
    </xf>
    <xf numFmtId="170" fontId="20" fillId="0" borderId="10" xfId="3" applyNumberFormat="1" applyFont="1" applyBorder="1" applyAlignment="1">
      <alignment horizontal="right"/>
    </xf>
    <xf numFmtId="0" fontId="26" fillId="0" borderId="9" xfId="1" applyFont="1" applyBorder="1"/>
    <xf numFmtId="0" fontId="16" fillId="0" borderId="12" xfId="1" applyFont="1" applyBorder="1" applyAlignment="1">
      <alignment horizontal="left"/>
    </xf>
    <xf numFmtId="170" fontId="10" fillId="0" borderId="0" xfId="3" applyNumberFormat="1" applyFont="1" applyAlignment="1">
      <alignment horizontal="left"/>
    </xf>
    <xf numFmtId="170" fontId="23" fillId="2" borderId="10" xfId="3" applyNumberFormat="1" applyFont="1" applyFill="1" applyBorder="1" applyAlignment="1"/>
    <xf numFmtId="170" fontId="23" fillId="2" borderId="0" xfId="3" applyNumberFormat="1" applyFont="1" applyFill="1" applyBorder="1" applyAlignment="1"/>
    <xf numFmtId="170" fontId="10" fillId="0" borderId="0" xfId="3" applyNumberFormat="1" applyFont="1" applyFill="1" applyAlignment="1">
      <alignment horizontal="left"/>
    </xf>
    <xf numFmtId="170" fontId="23" fillId="0" borderId="10" xfId="3" applyNumberFormat="1" applyFont="1" applyFill="1" applyBorder="1" applyAlignment="1"/>
    <xf numFmtId="170" fontId="23" fillId="0" borderId="0" xfId="3" applyNumberFormat="1" applyFont="1" applyFill="1" applyBorder="1" applyAlignment="1"/>
    <xf numFmtId="0" fontId="15" fillId="0" borderId="1" xfId="1" applyFont="1" applyBorder="1" applyAlignment="1">
      <alignment vertical="center"/>
    </xf>
    <xf numFmtId="0" fontId="27" fillId="0" borderId="0" xfId="1" applyFont="1" applyAlignment="1">
      <alignment horizontal="left"/>
    </xf>
    <xf numFmtId="0" fontId="28" fillId="0" borderId="2" xfId="1" applyFont="1" applyBorder="1" applyAlignment="1">
      <alignment horizontal="left"/>
    </xf>
    <xf numFmtId="0" fontId="29" fillId="0" borderId="4" xfId="1" applyFont="1" applyBorder="1" applyAlignment="1">
      <alignment horizontal="left"/>
    </xf>
    <xf numFmtId="0" fontId="28" fillId="0" borderId="4" xfId="1" applyFont="1" applyBorder="1" applyAlignment="1">
      <alignment horizontal="left"/>
    </xf>
    <xf numFmtId="170" fontId="24" fillId="0" borderId="0" xfId="3" applyNumberFormat="1" applyFont="1" applyAlignment="1">
      <alignment horizontal="right"/>
    </xf>
    <xf numFmtId="170" fontId="20" fillId="0" borderId="12" xfId="3" applyNumberFormat="1" applyFont="1" applyBorder="1" applyAlignment="1"/>
    <xf numFmtId="172" fontId="10" fillId="0" borderId="0" xfId="1" applyNumberFormat="1" applyFont="1" applyAlignment="1">
      <alignment horizontal="right" indent="2"/>
    </xf>
    <xf numFmtId="167" fontId="12" fillId="0" borderId="0" xfId="1" applyNumberFormat="1" applyFont="1" applyAlignment="1">
      <alignment horizontal="left"/>
    </xf>
    <xf numFmtId="0" fontId="23" fillId="0" borderId="5" xfId="1" applyFont="1" applyBorder="1" applyAlignment="1">
      <alignment horizontal="left" indent="1"/>
    </xf>
    <xf numFmtId="3" fontId="10" fillId="0" borderId="0" xfId="1" applyNumberFormat="1" applyFont="1" applyAlignment="1">
      <alignment horizontal="right"/>
    </xf>
    <xf numFmtId="3" fontId="23" fillId="0" borderId="15" xfId="1" applyNumberFormat="1" applyFont="1" applyBorder="1" applyAlignment="1">
      <alignment horizontal="right"/>
    </xf>
    <xf numFmtId="3" fontId="23" fillId="0" borderId="13" xfId="1" applyNumberFormat="1" applyFont="1" applyBorder="1" applyAlignment="1">
      <alignment horizontal="right"/>
    </xf>
    <xf numFmtId="0" fontId="13" fillId="0" borderId="0" xfId="1" applyFont="1" applyAlignment="1">
      <alignment horizontal="left"/>
    </xf>
    <xf numFmtId="0" fontId="28" fillId="0" borderId="0" xfId="1" applyFont="1" applyAlignment="1">
      <alignment horizontal="left"/>
    </xf>
    <xf numFmtId="173" fontId="32" fillId="0" borderId="0" xfId="1" applyNumberFormat="1" applyFont="1" applyAlignment="1">
      <alignment horizontal="left"/>
    </xf>
    <xf numFmtId="173" fontId="16" fillId="0" borderId="4" xfId="1" applyNumberFormat="1" applyFont="1" applyBorder="1" applyAlignment="1">
      <alignment horizontal="left"/>
    </xf>
    <xf numFmtId="173" fontId="16" fillId="0" borderId="2" xfId="1" applyNumberFormat="1" applyFont="1" applyBorder="1" applyAlignment="1">
      <alignment horizontal="left"/>
    </xf>
    <xf numFmtId="37" fontId="10" fillId="0" borderId="0" xfId="1" applyNumberFormat="1" applyFont="1" applyAlignment="1">
      <alignment horizontal="left"/>
    </xf>
    <xf numFmtId="37" fontId="23" fillId="2" borderId="10" xfId="1" applyNumberFormat="1" applyFont="1" applyFill="1" applyBorder="1"/>
    <xf numFmtId="37" fontId="19" fillId="2" borderId="0" xfId="1" applyNumberFormat="1" applyFont="1" applyFill="1"/>
    <xf numFmtId="37" fontId="19" fillId="2" borderId="9" xfId="1" applyNumberFormat="1" applyFont="1" applyFill="1" applyBorder="1"/>
    <xf numFmtId="37" fontId="23" fillId="2" borderId="0" xfId="1" applyNumberFormat="1" applyFont="1" applyFill="1"/>
    <xf numFmtId="0" fontId="21" fillId="0" borderId="9" xfId="1" applyFont="1" applyBorder="1" applyAlignment="1">
      <alignment horizontal="left" indent="2"/>
    </xf>
    <xf numFmtId="170" fontId="21" fillId="0" borderId="0" xfId="3" applyNumberFormat="1" applyFont="1" applyAlignment="1">
      <alignment horizontal="left"/>
    </xf>
    <xf numFmtId="170" fontId="21" fillId="0" borderId="10" xfId="3" applyNumberFormat="1" applyFont="1" applyBorder="1" applyAlignment="1"/>
    <xf numFmtId="170" fontId="21" fillId="0" borderId="0" xfId="3" applyNumberFormat="1" applyFont="1" applyBorder="1" applyAlignment="1"/>
    <xf numFmtId="170" fontId="21" fillId="0" borderId="9" xfId="3" applyNumberFormat="1" applyFont="1" applyBorder="1" applyAlignment="1"/>
    <xf numFmtId="0" fontId="5" fillId="0" borderId="0" xfId="1" applyFont="1" applyAlignment="1">
      <alignment wrapText="1"/>
    </xf>
    <xf numFmtId="0" fontId="33" fillId="2" borderId="9" xfId="1" applyFont="1" applyFill="1" applyBorder="1" applyAlignment="1">
      <alignment horizontal="left" indent="3"/>
    </xf>
    <xf numFmtId="0" fontId="21" fillId="0" borderId="9" xfId="1" applyFont="1" applyBorder="1" applyAlignment="1">
      <alignment horizontal="left" indent="4"/>
    </xf>
    <xf numFmtId="0" fontId="23" fillId="2" borderId="5" xfId="1" applyFont="1" applyFill="1" applyBorder="1" applyAlignment="1">
      <alignment horizontal="left" indent="1"/>
    </xf>
    <xf numFmtId="170" fontId="30" fillId="0" borderId="0" xfId="3" applyNumberFormat="1" applyFont="1" applyBorder="1" applyAlignment="1">
      <alignment horizontal="left"/>
    </xf>
    <xf numFmtId="170" fontId="31" fillId="2" borderId="15" xfId="3" applyNumberFormat="1" applyFont="1" applyFill="1" applyBorder="1" applyAlignment="1"/>
    <xf numFmtId="170" fontId="31" fillId="2" borderId="13" xfId="3" applyNumberFormat="1" applyFont="1" applyFill="1" applyBorder="1" applyAlignment="1"/>
    <xf numFmtId="170" fontId="33" fillId="2" borderId="13" xfId="3" applyNumberFormat="1" applyFont="1" applyFill="1" applyBorder="1" applyAlignment="1">
      <alignment horizontal="right"/>
    </xf>
    <xf numFmtId="49" fontId="34" fillId="0" borderId="0" xfId="1" applyNumberFormat="1" applyFont="1"/>
    <xf numFmtId="170" fontId="17" fillId="0" borderId="0" xfId="3" applyNumberFormat="1" applyFont="1" applyFill="1" applyBorder="1" applyAlignment="1">
      <alignment horizontal="right"/>
    </xf>
    <xf numFmtId="167" fontId="23" fillId="5" borderId="0" xfId="1" applyNumberFormat="1" applyFont="1" applyFill="1" applyAlignment="1">
      <alignment horizontal="right"/>
    </xf>
    <xf numFmtId="175" fontId="2" fillId="0" borderId="0" xfId="1" applyNumberFormat="1" applyFont="1" applyAlignment="1">
      <alignment horizontal="left"/>
    </xf>
    <xf numFmtId="174" fontId="7" fillId="0" borderId="0" xfId="1" applyNumberFormat="1" applyFont="1" applyAlignment="1">
      <alignment horizontal="left" vertical="center"/>
    </xf>
    <xf numFmtId="170" fontId="20" fillId="0" borderId="9" xfId="3" applyNumberFormat="1" applyFont="1" applyFill="1" applyBorder="1" applyAlignment="1">
      <alignment horizontal="right"/>
    </xf>
    <xf numFmtId="176" fontId="37" fillId="0" borderId="0" xfId="4" applyNumberFormat="1" applyFont="1" applyAlignment="1">
      <alignment horizontal="center"/>
    </xf>
    <xf numFmtId="164" fontId="38" fillId="0" borderId="0" xfId="1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9" fontId="23" fillId="2" borderId="10" xfId="3" applyFont="1" applyFill="1" applyBorder="1" applyAlignment="1"/>
    <xf numFmtId="9" fontId="23" fillId="2" borderId="0" xfId="3" applyFont="1" applyFill="1" applyBorder="1" applyAlignment="1"/>
    <xf numFmtId="0" fontId="23" fillId="2" borderId="9" xfId="1" applyFont="1" applyFill="1" applyBorder="1" applyAlignment="1">
      <alignment horizontal="left" wrapText="1" indent="1"/>
    </xf>
    <xf numFmtId="0" fontId="20" fillId="0" borderId="5" xfId="1" applyFont="1" applyBorder="1" applyAlignment="1">
      <alignment horizontal="left" indent="2"/>
    </xf>
    <xf numFmtId="0" fontId="16" fillId="0" borderId="16" xfId="1" applyFont="1" applyBorder="1" applyAlignment="1">
      <alignment horizontal="left"/>
    </xf>
    <xf numFmtId="0" fontId="23" fillId="0" borderId="2" xfId="1" applyFont="1" applyBorder="1" applyAlignment="1">
      <alignment horizontal="left"/>
    </xf>
    <xf numFmtId="167" fontId="23" fillId="5" borderId="10" xfId="1" applyNumberFormat="1" applyFont="1" applyFill="1" applyBorder="1" applyAlignment="1">
      <alignment horizontal="right"/>
    </xf>
    <xf numFmtId="171" fontId="20" fillId="0" borderId="10" xfId="3" applyNumberFormat="1" applyFont="1" applyBorder="1" applyAlignment="1">
      <alignment horizontal="right"/>
    </xf>
    <xf numFmtId="170" fontId="23" fillId="2" borderId="9" xfId="3" applyNumberFormat="1" applyFont="1" applyFill="1" applyBorder="1" applyAlignment="1"/>
    <xf numFmtId="170" fontId="23" fillId="0" borderId="9" xfId="3" applyNumberFormat="1" applyFont="1" applyFill="1" applyBorder="1" applyAlignment="1"/>
    <xf numFmtId="0" fontId="29" fillId="0" borderId="2" xfId="1" applyFont="1" applyBorder="1" applyAlignment="1">
      <alignment horizontal="left"/>
    </xf>
    <xf numFmtId="170" fontId="20" fillId="0" borderId="10" xfId="3" applyNumberFormat="1" applyFont="1" applyBorder="1" applyAlignment="1"/>
    <xf numFmtId="37" fontId="19" fillId="2" borderId="10" xfId="1" applyNumberFormat="1" applyFont="1" applyFill="1" applyBorder="1"/>
    <xf numFmtId="0" fontId="16" fillId="0" borderId="17" xfId="1" applyFont="1" applyBorder="1" applyAlignment="1">
      <alignment horizontal="left"/>
    </xf>
    <xf numFmtId="0" fontId="16" fillId="0" borderId="11" xfId="1" applyFont="1" applyBorder="1" applyAlignment="1">
      <alignment horizontal="left"/>
    </xf>
    <xf numFmtId="9" fontId="23" fillId="2" borderId="11" xfId="3" applyFont="1" applyFill="1" applyBorder="1" applyAlignment="1"/>
    <xf numFmtId="170" fontId="23" fillId="0" borderId="11" xfId="3" applyNumberFormat="1" applyFont="1" applyFill="1" applyBorder="1" applyAlignment="1"/>
    <xf numFmtId="170" fontId="23" fillId="2" borderId="11" xfId="3" applyNumberFormat="1" applyFont="1" applyFill="1" applyBorder="1" applyAlignment="1"/>
    <xf numFmtId="0" fontId="28" fillId="0" borderId="14" xfId="1" applyFont="1" applyBorder="1" applyAlignment="1">
      <alignment horizontal="left"/>
    </xf>
    <xf numFmtId="3" fontId="23" fillId="0" borderId="18" xfId="1" applyNumberFormat="1" applyFont="1" applyBorder="1" applyAlignment="1">
      <alignment horizontal="right"/>
    </xf>
    <xf numFmtId="3" fontId="23" fillId="2" borderId="11" xfId="1" applyNumberFormat="1" applyFont="1" applyFill="1" applyBorder="1" applyAlignment="1">
      <alignment horizontal="right"/>
    </xf>
    <xf numFmtId="3" fontId="23" fillId="5" borderId="9" xfId="1" applyNumberFormat="1" applyFont="1" applyFill="1" applyBorder="1" applyAlignment="1">
      <alignment horizontal="right"/>
    </xf>
    <xf numFmtId="3" fontId="23" fillId="5" borderId="0" xfId="1" applyNumberFormat="1" applyFont="1" applyFill="1" applyAlignment="1">
      <alignment horizontal="right"/>
    </xf>
    <xf numFmtId="0" fontId="29" fillId="0" borderId="12" xfId="1" applyFont="1" applyBorder="1" applyAlignment="1">
      <alignment horizontal="left"/>
    </xf>
    <xf numFmtId="0" fontId="28" fillId="0" borderId="12" xfId="1" applyFont="1" applyBorder="1" applyAlignment="1">
      <alignment horizontal="left"/>
    </xf>
    <xf numFmtId="0" fontId="23" fillId="0" borderId="20" xfId="1" applyFont="1" applyBorder="1" applyAlignment="1">
      <alignment horizontal="left"/>
    </xf>
    <xf numFmtId="170" fontId="23" fillId="0" borderId="21" xfId="3" applyNumberFormat="1" applyFont="1" applyFill="1" applyBorder="1" applyAlignment="1"/>
    <xf numFmtId="170" fontId="23" fillId="0" borderId="22" xfId="3" applyNumberFormat="1" applyFont="1" applyFill="1" applyBorder="1" applyAlignment="1"/>
    <xf numFmtId="170" fontId="23" fillId="0" borderId="23" xfId="3" applyNumberFormat="1" applyFont="1" applyFill="1" applyBorder="1" applyAlignment="1"/>
    <xf numFmtId="0" fontId="16" fillId="0" borderId="24" xfId="1" applyFont="1" applyBorder="1" applyAlignment="1">
      <alignment horizontal="left"/>
    </xf>
    <xf numFmtId="0" fontId="23" fillId="0" borderId="3" xfId="1" applyFont="1" applyBorder="1" applyAlignment="1">
      <alignment horizontal="left"/>
    </xf>
    <xf numFmtId="3" fontId="23" fillId="2" borderId="0" xfId="1" applyNumberFormat="1" applyFont="1" applyFill="1" applyAlignment="1">
      <alignment horizontal="right"/>
    </xf>
    <xf numFmtId="0" fontId="28" fillId="0" borderId="3" xfId="1" applyFont="1" applyBorder="1" applyAlignment="1">
      <alignment horizontal="left"/>
    </xf>
    <xf numFmtId="3" fontId="23" fillId="0" borderId="25" xfId="1" applyNumberFormat="1" applyFont="1" applyBorder="1" applyAlignment="1">
      <alignment horizontal="right"/>
    </xf>
    <xf numFmtId="173" fontId="16" fillId="0" borderId="3" xfId="1" applyNumberFormat="1" applyFont="1" applyBorder="1" applyAlignment="1">
      <alignment horizontal="left"/>
    </xf>
    <xf numFmtId="170" fontId="31" fillId="2" borderId="25" xfId="3" applyNumberFormat="1" applyFont="1" applyFill="1" applyBorder="1" applyAlignment="1"/>
    <xf numFmtId="168" fontId="54" fillId="0" borderId="0" xfId="1" applyNumberFormat="1" applyFont="1" applyAlignment="1">
      <alignment horizontal="right" indent="2"/>
    </xf>
    <xf numFmtId="167" fontId="54" fillId="0" borderId="10" xfId="1" applyNumberFormat="1" applyFont="1" applyBorder="1" applyAlignment="1">
      <alignment horizontal="right"/>
    </xf>
    <xf numFmtId="167" fontId="54" fillId="0" borderId="12" xfId="1" applyNumberFormat="1" applyFont="1" applyBorder="1" applyAlignment="1">
      <alignment horizontal="right"/>
    </xf>
    <xf numFmtId="3" fontId="54" fillId="0" borderId="9" xfId="1" applyNumberFormat="1" applyFont="1" applyBorder="1" applyAlignment="1">
      <alignment horizontal="right"/>
    </xf>
    <xf numFmtId="0" fontId="55" fillId="0" borderId="0" xfId="1" applyFont="1" applyAlignment="1">
      <alignment horizontal="left"/>
    </xf>
    <xf numFmtId="167" fontId="54" fillId="0" borderId="10" xfId="2" applyNumberFormat="1" applyFont="1" applyFill="1" applyBorder="1" applyAlignment="1">
      <alignment horizontal="right"/>
    </xf>
    <xf numFmtId="3" fontId="54" fillId="0" borderId="11" xfId="2" applyNumberFormat="1" applyFont="1" applyFill="1" applyBorder="1" applyAlignment="1">
      <alignment horizontal="right"/>
    </xf>
    <xf numFmtId="3" fontId="54" fillId="0" borderId="0" xfId="2" applyNumberFormat="1" applyFont="1" applyFill="1" applyBorder="1" applyAlignment="1">
      <alignment horizontal="right"/>
    </xf>
    <xf numFmtId="3" fontId="54" fillId="0" borderId="12" xfId="1" applyNumberFormat="1" applyFont="1" applyBorder="1" applyAlignment="1">
      <alignment horizontal="right"/>
    </xf>
    <xf numFmtId="0" fontId="3" fillId="0" borderId="0" xfId="1" applyFont="1" applyAlignment="1">
      <alignment wrapText="1"/>
    </xf>
    <xf numFmtId="0" fontId="54" fillId="0" borderId="0" xfId="1" applyFont="1" applyAlignment="1">
      <alignment horizontal="left"/>
    </xf>
    <xf numFmtId="0" fontId="54" fillId="0" borderId="10" xfId="1" applyFont="1" applyBorder="1" applyAlignment="1">
      <alignment horizontal="left"/>
    </xf>
    <xf numFmtId="0" fontId="54" fillId="0" borderId="12" xfId="1" applyFont="1" applyBorder="1" applyAlignment="1">
      <alignment horizontal="left"/>
    </xf>
    <xf numFmtId="0" fontId="56" fillId="0" borderId="0" xfId="1" applyFont="1" applyAlignment="1">
      <alignment horizontal="left"/>
    </xf>
    <xf numFmtId="3" fontId="54" fillId="0" borderId="10" xfId="1" applyNumberFormat="1" applyFont="1" applyBorder="1" applyAlignment="1">
      <alignment horizontal="right"/>
    </xf>
    <xf numFmtId="3" fontId="54" fillId="0" borderId="0" xfId="1" applyNumberFormat="1" applyFont="1" applyAlignment="1">
      <alignment horizontal="right"/>
    </xf>
    <xf numFmtId="167" fontId="57" fillId="0" borderId="0" xfId="1" applyNumberFormat="1" applyFont="1" applyAlignment="1">
      <alignment horizontal="right" indent="2"/>
    </xf>
    <xf numFmtId="167" fontId="54" fillId="2" borderId="10" xfId="1" applyNumberFormat="1" applyFont="1" applyFill="1" applyBorder="1" applyAlignment="1">
      <alignment horizontal="right"/>
    </xf>
    <xf numFmtId="167" fontId="54" fillId="2" borderId="12" xfId="1" applyNumberFormat="1" applyFont="1" applyFill="1" applyBorder="1" applyAlignment="1">
      <alignment horizontal="right"/>
    </xf>
    <xf numFmtId="3" fontId="54" fillId="5" borderId="9" xfId="1" applyNumberFormat="1" applyFont="1" applyFill="1" applyBorder="1" applyAlignment="1">
      <alignment horizontal="right"/>
    </xf>
    <xf numFmtId="167" fontId="56" fillId="0" borderId="0" xfId="1" applyNumberFormat="1" applyFont="1" applyAlignment="1">
      <alignment horizontal="left"/>
    </xf>
    <xf numFmtId="3" fontId="54" fillId="2" borderId="11" xfId="1" applyNumberFormat="1" applyFont="1" applyFill="1" applyBorder="1" applyAlignment="1">
      <alignment horizontal="right"/>
    </xf>
    <xf numFmtId="3" fontId="54" fillId="2" borderId="0" xfId="1" applyNumberFormat="1" applyFont="1" applyFill="1" applyAlignment="1">
      <alignment horizontal="right"/>
    </xf>
    <xf numFmtId="3" fontId="54" fillId="5" borderId="0" xfId="1" applyNumberFormat="1" applyFont="1" applyFill="1" applyAlignment="1">
      <alignment horizontal="right"/>
    </xf>
    <xf numFmtId="170" fontId="20" fillId="0" borderId="0" xfId="3" applyNumberFormat="1" applyFont="1" applyFill="1" applyBorder="1" applyAlignment="1">
      <alignment horizontal="right"/>
    </xf>
    <xf numFmtId="170" fontId="20" fillId="0" borderId="12" xfId="3" applyNumberFormat="1" applyFont="1" applyFill="1" applyBorder="1" applyAlignment="1">
      <alignment horizontal="right"/>
    </xf>
    <xf numFmtId="170" fontId="20" fillId="0" borderId="12" xfId="3" applyNumberFormat="1" applyFont="1" applyFill="1" applyBorder="1" applyAlignment="1"/>
    <xf numFmtId="0" fontId="20" fillId="0" borderId="27" xfId="1" applyFont="1" applyBorder="1" applyAlignment="1">
      <alignment horizontal="left" indent="2"/>
    </xf>
    <xf numFmtId="3" fontId="23" fillId="0" borderId="28" xfId="1" applyNumberFormat="1" applyFont="1" applyBorder="1" applyAlignment="1">
      <alignment horizontal="right"/>
    </xf>
    <xf numFmtId="3" fontId="23" fillId="2" borderId="0" xfId="1" applyNumberFormat="1" applyFont="1" applyFill="1" applyBorder="1" applyAlignment="1">
      <alignment horizontal="right"/>
    </xf>
    <xf numFmtId="0" fontId="23" fillId="0" borderId="24" xfId="1" applyFont="1" applyBorder="1" applyAlignment="1">
      <alignment horizontal="left"/>
    </xf>
    <xf numFmtId="3" fontId="54" fillId="0" borderId="29" xfId="2" applyNumberFormat="1" applyFont="1" applyFill="1" applyBorder="1" applyAlignment="1">
      <alignment horizontal="right"/>
    </xf>
    <xf numFmtId="170" fontId="20" fillId="0" borderId="29" xfId="3" applyNumberFormat="1" applyFont="1" applyBorder="1" applyAlignment="1">
      <alignment horizontal="right"/>
    </xf>
    <xf numFmtId="0" fontId="23" fillId="0" borderId="30" xfId="1" applyFont="1" applyBorder="1" applyAlignment="1">
      <alignment horizontal="left"/>
    </xf>
    <xf numFmtId="3" fontId="23" fillId="2" borderId="29" xfId="1" applyNumberFormat="1" applyFont="1" applyFill="1" applyBorder="1" applyAlignment="1">
      <alignment horizontal="right"/>
    </xf>
    <xf numFmtId="170" fontId="21" fillId="0" borderId="11" xfId="3" applyNumberFormat="1" applyFont="1" applyBorder="1" applyAlignment="1"/>
    <xf numFmtId="170" fontId="21" fillId="0" borderId="31" xfId="3" applyNumberFormat="1" applyFont="1" applyBorder="1" applyAlignment="1"/>
    <xf numFmtId="3" fontId="54" fillId="2" borderId="0" xfId="1" applyNumberFormat="1" applyFont="1" applyFill="1" applyBorder="1" applyAlignment="1">
      <alignment horizontal="right"/>
    </xf>
    <xf numFmtId="3" fontId="54" fillId="2" borderId="29" xfId="1" applyNumberFormat="1" applyFont="1" applyFill="1" applyBorder="1" applyAlignment="1">
      <alignment horizontal="right"/>
    </xf>
    <xf numFmtId="0" fontId="58" fillId="0" borderId="0" xfId="1" applyFont="1" applyAlignment="1">
      <alignment wrapText="1"/>
    </xf>
    <xf numFmtId="0" fontId="23" fillId="0" borderId="3" xfId="1" applyFont="1" applyFill="1" applyBorder="1" applyAlignment="1">
      <alignment horizontal="left"/>
    </xf>
    <xf numFmtId="0" fontId="23" fillId="0" borderId="4" xfId="1" applyFont="1" applyFill="1" applyBorder="1" applyAlignment="1">
      <alignment horizontal="left"/>
    </xf>
    <xf numFmtId="0" fontId="23" fillId="0" borderId="1" xfId="1" applyFont="1" applyFill="1" applyBorder="1" applyAlignment="1">
      <alignment horizontal="left"/>
    </xf>
    <xf numFmtId="3" fontId="54" fillId="0" borderId="0" xfId="1" applyNumberFormat="1" applyFont="1" applyFill="1" applyAlignment="1">
      <alignment horizontal="right"/>
    </xf>
    <xf numFmtId="3" fontId="54" fillId="0" borderId="9" xfId="1" applyNumberFormat="1" applyFont="1" applyFill="1" applyBorder="1" applyAlignment="1">
      <alignment horizontal="right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9" fontId="35" fillId="0" borderId="0" xfId="1" applyNumberFormat="1" applyFont="1" applyAlignment="1">
      <alignment horizontal="left" vertical="center" wrapText="1"/>
    </xf>
    <xf numFmtId="0" fontId="11" fillId="3" borderId="26" xfId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4" fontId="23" fillId="2" borderId="0" xfId="1" applyNumberFormat="1" applyFont="1" applyFill="1" applyAlignment="1">
      <alignment horizontal="right"/>
    </xf>
  </cellXfs>
  <cellStyles count="35">
    <cellStyle name="Comma 2" xfId="28" xr:uid="{00000000-0005-0000-0000-000000000000}"/>
    <cellStyle name="Comma 3" xfId="17" xr:uid="{00000000-0005-0000-0000-000001000000}"/>
    <cellStyle name="Comma 4" xfId="21" xr:uid="{00000000-0005-0000-0000-000002000000}"/>
    <cellStyle name="Comma 4 2" xfId="26" xr:uid="{00000000-0005-0000-0000-000003000000}"/>
    <cellStyle name="Normal 2" xfId="12" xr:uid="{00000000-0005-0000-0000-000004000000}"/>
    <cellStyle name="Normal 2 2" xfId="24" xr:uid="{00000000-0005-0000-0000-000005000000}"/>
    <cellStyle name="Normal 3" xfId="9" xr:uid="{00000000-0005-0000-0000-000006000000}"/>
    <cellStyle name="Normal 4" xfId="20" xr:uid="{00000000-0005-0000-0000-000007000000}"/>
    <cellStyle name="Normal 4 2" xfId="18" xr:uid="{00000000-0005-0000-0000-000008000000}"/>
    <cellStyle name="Normal 5 2" xfId="19" xr:uid="{00000000-0005-0000-0000-000009000000}"/>
    <cellStyle name="Percent 2" xfId="13" xr:uid="{00000000-0005-0000-0000-00000A000000}"/>
    <cellStyle name="Денежный 2" xfId="2" xr:uid="{00000000-0005-0000-0000-00000B000000}"/>
    <cellStyle name="Название таблицы" xfId="31" xr:uid="{00000000-0005-0000-0000-00000C000000}"/>
    <cellStyle name="Обычный" xfId="0" builtinId="0"/>
    <cellStyle name="Обычный 11" xfId="33" xr:uid="{00000000-0005-0000-0000-00000E000000}"/>
    <cellStyle name="Обычный 2" xfId="1" xr:uid="{00000000-0005-0000-0000-00000F000000}"/>
    <cellStyle name="Обычный 2 2" xfId="14" xr:uid="{00000000-0005-0000-0000-000010000000}"/>
    <cellStyle name="Обычный 2 5" xfId="23" xr:uid="{00000000-0005-0000-0000-000011000000}"/>
    <cellStyle name="Обычный 3" xfId="22" xr:uid="{00000000-0005-0000-0000-000012000000}"/>
    <cellStyle name="Обычный 3 2" xfId="25" xr:uid="{00000000-0005-0000-0000-000013000000}"/>
    <cellStyle name="Обычный 4" xfId="30" xr:uid="{00000000-0005-0000-0000-000014000000}"/>
    <cellStyle name="Процентный 11 2" xfId="34" xr:uid="{00000000-0005-0000-0000-000015000000}"/>
    <cellStyle name="Процентный 2" xfId="3" xr:uid="{00000000-0005-0000-0000-000016000000}"/>
    <cellStyle name="Процентный 2 2" xfId="32" xr:uid="{00000000-0005-0000-0000-000017000000}"/>
    <cellStyle name="Процентный 2 3" xfId="10" xr:uid="{00000000-0005-0000-0000-000018000000}"/>
    <cellStyle name="Процентный 3" xfId="8" xr:uid="{00000000-0005-0000-0000-000019000000}"/>
    <cellStyle name="Процентный 4" xfId="15" xr:uid="{00000000-0005-0000-0000-00001A000000}"/>
    <cellStyle name="Проценты" xfId="29" xr:uid="{00000000-0005-0000-0000-00001B000000}"/>
    <cellStyle name="Ссылки" xfId="5" xr:uid="{00000000-0005-0000-0000-00001C000000}"/>
    <cellStyle name="Финансовый" xfId="4" builtinId="3"/>
    <cellStyle name="Финансовый 14 2" xfId="27" xr:uid="{00000000-0005-0000-0000-00001E000000}"/>
    <cellStyle name="Финансовый 2" xfId="11" xr:uid="{00000000-0005-0000-0000-00001F000000}"/>
    <cellStyle name="Финансовый 3" xfId="16" xr:uid="{00000000-0005-0000-0000-000020000000}"/>
    <cellStyle name="Финансовый 4" xfId="7" xr:uid="{00000000-0005-0000-0000-000021000000}"/>
    <cellStyle name="Формулы" xfId="6" xr:uid="{00000000-0005-0000-0000-000022000000}"/>
  </cellStyles>
  <dxfs count="0"/>
  <tableStyles count="0" defaultTableStyle="TableStyleMedium2" defaultPivotStyle="PivotStyleLight16"/>
  <colors>
    <mruColors>
      <color rgb="FFF2F2F2"/>
      <color rgb="FFA20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118869</xdr:rowOff>
    </xdr:from>
    <xdr:to>
      <xdr:col>0</xdr:col>
      <xdr:colOff>1944158</xdr:colOff>
      <xdr:row>2</xdr:row>
      <xdr:rowOff>36841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4E2AE180-E84C-4247-B87A-69CE3038D9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8869"/>
          <a:ext cx="1880658" cy="315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0"/>
  <sheetViews>
    <sheetView showGridLines="0" tabSelected="1" zoomScale="70" zoomScaleNormal="70" zoomScaleSheetLayoutView="80" workbookViewId="0">
      <pane ySplit="9" topLeftCell="A50" activePane="bottomLeft" state="frozen"/>
      <selection pane="bottomLeft" activeCell="H61" sqref="H61"/>
    </sheetView>
  </sheetViews>
  <sheetFormatPr defaultColWidth="19.46484375" defaultRowHeight="13.15"/>
  <cols>
    <col min="1" max="1" width="65.46484375" style="5" customWidth="1"/>
    <col min="2" max="2" width="2.796875" style="5" customWidth="1"/>
    <col min="3" max="3" width="11.53125" style="5" customWidth="1"/>
    <col min="4" max="4" width="11.53125" style="3" customWidth="1"/>
    <col min="5" max="5" width="11.53125" style="5" customWidth="1"/>
    <col min="6" max="6" width="2.46484375" style="28" customWidth="1"/>
    <col min="7" max="7" width="11.53125" style="5" customWidth="1"/>
    <col min="8" max="8" width="11.53125" style="3" customWidth="1"/>
    <col min="9" max="9" width="11.53125" style="5" customWidth="1"/>
    <col min="10" max="10" width="2.46484375" style="28" customWidth="1"/>
    <col min="11" max="12" width="11.53125" style="5" customWidth="1"/>
    <col min="13" max="13" width="11.53125" style="3" customWidth="1"/>
    <col min="14" max="14" width="11.53125" style="5" customWidth="1"/>
    <col min="15" max="15" width="2.46484375" style="28" customWidth="1"/>
    <col min="16" max="20" width="11.53125" style="5" customWidth="1"/>
    <col min="21" max="21" width="11.53125" style="3" customWidth="1"/>
    <col min="22" max="22" width="11.53125" style="5" customWidth="1"/>
    <col min="23" max="23" width="2.46484375" style="28" customWidth="1"/>
    <col min="24" max="28" width="11.53125" style="5" customWidth="1"/>
    <col min="29" max="29" width="11.53125" style="3" customWidth="1"/>
    <col min="30" max="30" width="11.53125" style="5" customWidth="1"/>
    <col min="31" max="31" width="2.46484375" style="28" customWidth="1"/>
    <col min="32" max="36" width="11.53125" style="5" customWidth="1"/>
    <col min="37" max="37" width="11.53125" style="3" customWidth="1"/>
    <col min="38" max="38" width="11.53125" style="5" customWidth="1"/>
    <col min="39" max="39" width="2.46484375" style="28" customWidth="1"/>
    <col min="40" max="44" width="11.53125" style="5" customWidth="1"/>
    <col min="45" max="45" width="11.53125" style="3" customWidth="1"/>
    <col min="46" max="46" width="11.53125" style="5" customWidth="1"/>
    <col min="47" max="47" width="2.46484375" style="28" customWidth="1"/>
    <col min="48" max="52" width="11.53125" style="5" customWidth="1"/>
    <col min="53" max="53" width="11.53125" style="3" customWidth="1"/>
    <col min="54" max="54" width="11.53125" style="5" customWidth="1"/>
    <col min="55" max="16384" width="19.46484375" style="5"/>
  </cols>
  <sheetData>
    <row r="1" spans="1:54" ht="16.05" customHeight="1">
      <c r="A1" s="1"/>
      <c r="B1" s="2"/>
      <c r="C1" s="2"/>
      <c r="E1" s="2"/>
      <c r="F1" s="4"/>
      <c r="I1" s="2"/>
      <c r="J1" s="4"/>
      <c r="N1" s="2"/>
      <c r="O1" s="4"/>
      <c r="V1" s="2"/>
      <c r="W1" s="4"/>
      <c r="AD1" s="2"/>
      <c r="AE1" s="4"/>
      <c r="AL1" s="2"/>
      <c r="AM1" s="4"/>
      <c r="AT1" s="2"/>
      <c r="AU1" s="4"/>
      <c r="BB1" s="2"/>
    </row>
    <row r="2" spans="1:54" ht="16.05" customHeight="1">
      <c r="A2" s="6"/>
      <c r="B2" s="2"/>
      <c r="C2" s="2"/>
      <c r="E2" s="2"/>
      <c r="F2" s="4"/>
      <c r="I2" s="2"/>
      <c r="J2" s="4"/>
      <c r="N2" s="2"/>
      <c r="O2" s="4"/>
      <c r="V2" s="2"/>
      <c r="W2" s="4"/>
      <c r="AD2" s="2"/>
      <c r="AE2" s="4"/>
      <c r="AL2" s="2"/>
      <c r="AM2" s="4"/>
      <c r="AT2" s="2"/>
      <c r="AU2" s="4"/>
      <c r="BB2" s="2"/>
    </row>
    <row r="3" spans="1:54" ht="10.5" customHeight="1">
      <c r="A3" s="6"/>
      <c r="B3" s="2"/>
      <c r="C3" s="2"/>
      <c r="E3" s="2"/>
      <c r="F3" s="4"/>
      <c r="G3" s="98"/>
      <c r="H3" s="98"/>
      <c r="J3" s="4"/>
      <c r="K3" s="98"/>
      <c r="L3" s="98"/>
      <c r="M3" s="98"/>
      <c r="O3" s="4"/>
      <c r="P3" s="98"/>
      <c r="Q3" s="98"/>
      <c r="R3" s="98"/>
      <c r="S3" s="98"/>
      <c r="T3" s="98"/>
      <c r="U3" s="98"/>
      <c r="W3" s="4"/>
      <c r="X3" s="98"/>
      <c r="Y3" s="98"/>
      <c r="Z3" s="98"/>
      <c r="AA3" s="98"/>
      <c r="AB3" s="98"/>
      <c r="AC3" s="98"/>
      <c r="AE3" s="4"/>
      <c r="AF3" s="98"/>
      <c r="AG3" s="98"/>
      <c r="AH3" s="98"/>
      <c r="AI3" s="98"/>
      <c r="AJ3" s="98"/>
      <c r="AK3" s="98"/>
      <c r="AM3" s="4"/>
      <c r="AN3" s="98"/>
      <c r="AO3" s="98"/>
      <c r="AP3" s="98"/>
      <c r="AQ3" s="98"/>
      <c r="AR3" s="98"/>
      <c r="AS3" s="98"/>
      <c r="AU3" s="4"/>
      <c r="AV3" s="98"/>
      <c r="AW3" s="98"/>
      <c r="AX3" s="98"/>
      <c r="AY3" s="98"/>
      <c r="AZ3" s="98"/>
      <c r="BA3" s="98"/>
    </row>
    <row r="4" spans="1:54" ht="19.899999999999999">
      <c r="A4" s="7" t="s">
        <v>0</v>
      </c>
      <c r="B4" s="2"/>
      <c r="C4" s="94"/>
      <c r="D4" s="94"/>
      <c r="E4" s="94"/>
      <c r="F4" s="4"/>
      <c r="G4" s="98"/>
      <c r="H4" s="98"/>
      <c r="J4" s="4"/>
      <c r="K4" s="98"/>
      <c r="L4" s="98"/>
      <c r="M4" s="98"/>
      <c r="O4" s="4"/>
      <c r="P4" s="98"/>
      <c r="Q4" s="98"/>
      <c r="R4" s="98"/>
      <c r="S4" s="98"/>
      <c r="T4" s="98"/>
      <c r="U4" s="98"/>
      <c r="W4" s="4"/>
      <c r="X4" s="98"/>
      <c r="Y4" s="98"/>
      <c r="Z4" s="98"/>
      <c r="AA4" s="98"/>
      <c r="AB4" s="98"/>
      <c r="AC4" s="98"/>
      <c r="AE4" s="4"/>
      <c r="AF4" s="98"/>
      <c r="AG4" s="98"/>
      <c r="AH4" s="98"/>
      <c r="AI4" s="98"/>
      <c r="AJ4" s="98"/>
      <c r="AK4" s="98"/>
      <c r="AM4" s="4"/>
      <c r="AN4" s="98"/>
      <c r="AO4" s="98"/>
      <c r="AP4" s="98"/>
      <c r="AQ4" s="98"/>
      <c r="AR4" s="98"/>
      <c r="AS4" s="98"/>
      <c r="AU4" s="4"/>
      <c r="AV4" s="98"/>
      <c r="AW4" s="98"/>
      <c r="AX4" s="98"/>
      <c r="AY4" s="98"/>
      <c r="AZ4" s="98"/>
      <c r="BA4" s="98"/>
    </row>
    <row r="5" spans="1:54" ht="16.05" customHeight="1">
      <c r="A5" s="8"/>
      <c r="B5" s="2"/>
      <c r="C5" s="97"/>
      <c r="D5" s="97"/>
      <c r="E5" s="97"/>
      <c r="F5" s="4"/>
      <c r="G5" s="98"/>
      <c r="H5" s="98"/>
      <c r="J5" s="4"/>
      <c r="K5" s="98"/>
      <c r="L5" s="98"/>
      <c r="M5" s="98"/>
      <c r="O5" s="4"/>
      <c r="P5" s="98"/>
      <c r="Q5" s="98"/>
      <c r="R5" s="98"/>
      <c r="S5" s="98"/>
      <c r="T5" s="98"/>
      <c r="U5" s="98"/>
      <c r="W5" s="4"/>
      <c r="X5" s="98"/>
      <c r="Y5" s="98"/>
      <c r="Z5" s="98"/>
      <c r="AA5" s="98"/>
      <c r="AB5" s="98"/>
      <c r="AC5" s="98"/>
      <c r="AE5" s="4"/>
      <c r="AF5" s="98"/>
      <c r="AG5" s="98"/>
      <c r="AH5" s="98"/>
      <c r="AI5" s="98"/>
      <c r="AJ5" s="98"/>
      <c r="AK5" s="98"/>
      <c r="AM5" s="4"/>
      <c r="AN5" s="98"/>
      <c r="AO5" s="98"/>
      <c r="AP5" s="98"/>
      <c r="AQ5" s="98"/>
      <c r="AR5" s="98"/>
      <c r="AS5" s="98"/>
      <c r="AU5" s="4"/>
      <c r="AV5" s="98"/>
      <c r="AW5" s="98"/>
      <c r="AX5" s="98"/>
      <c r="AY5" s="98"/>
      <c r="AZ5" s="98"/>
      <c r="BA5" s="98"/>
    </row>
    <row r="6" spans="1:54" ht="23.25" customHeight="1">
      <c r="A6" s="9" t="s">
        <v>39</v>
      </c>
      <c r="B6" s="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</row>
    <row r="7" spans="1:54" ht="16.05" customHeight="1">
      <c r="A7" s="10" t="s">
        <v>1</v>
      </c>
      <c r="B7" s="2"/>
      <c r="C7" s="11"/>
      <c r="E7" s="11"/>
      <c r="F7" s="4"/>
      <c r="G7" s="98"/>
      <c r="H7" s="98"/>
      <c r="J7" s="4"/>
      <c r="K7" s="98"/>
      <c r="L7" s="98"/>
      <c r="M7" s="98"/>
      <c r="O7" s="4"/>
      <c r="P7" s="98"/>
      <c r="Q7" s="98"/>
      <c r="R7" s="98"/>
      <c r="S7" s="98"/>
      <c r="T7" s="98"/>
      <c r="U7" s="98"/>
      <c r="W7" s="4"/>
      <c r="X7" s="98"/>
      <c r="Y7" s="98"/>
      <c r="Z7" s="98"/>
      <c r="AA7" s="98"/>
      <c r="AB7" s="98"/>
      <c r="AC7" s="98"/>
      <c r="AE7" s="4"/>
      <c r="AF7" s="98"/>
      <c r="AG7" s="98"/>
      <c r="AH7" s="98"/>
      <c r="AI7" s="98"/>
      <c r="AJ7" s="98"/>
      <c r="AK7" s="98"/>
      <c r="AM7" s="4"/>
      <c r="AN7" s="98"/>
      <c r="AO7" s="98"/>
      <c r="AP7" s="98"/>
      <c r="AQ7" s="98"/>
      <c r="AR7" s="98"/>
      <c r="AS7" s="98"/>
      <c r="AU7" s="4"/>
      <c r="AV7" s="98"/>
      <c r="AW7" s="98"/>
      <c r="AX7" s="98"/>
      <c r="AY7" s="98"/>
      <c r="AZ7" s="98"/>
      <c r="BA7" s="98"/>
    </row>
    <row r="8" spans="1:54" s="15" customFormat="1" ht="15.75">
      <c r="A8" s="12" t="s">
        <v>2</v>
      </c>
      <c r="B8" s="13"/>
      <c r="C8" s="182" t="s">
        <v>3</v>
      </c>
      <c r="D8" s="180"/>
      <c r="E8" s="181"/>
      <c r="F8" s="14"/>
      <c r="G8" s="182" t="s">
        <v>4</v>
      </c>
      <c r="H8" s="180"/>
      <c r="I8" s="181"/>
      <c r="J8" s="14"/>
      <c r="K8" s="180" t="s">
        <v>5</v>
      </c>
      <c r="L8" s="180"/>
      <c r="M8" s="180"/>
      <c r="N8" s="181"/>
      <c r="O8" s="14"/>
      <c r="P8" s="184" t="s">
        <v>6</v>
      </c>
      <c r="Q8" s="184"/>
      <c r="R8" s="184"/>
      <c r="S8" s="184"/>
      <c r="T8" s="184"/>
      <c r="U8" s="184"/>
      <c r="V8" s="185"/>
      <c r="W8" s="14"/>
      <c r="X8" s="184" t="s">
        <v>7</v>
      </c>
      <c r="Y8" s="184"/>
      <c r="Z8" s="184"/>
      <c r="AA8" s="184"/>
      <c r="AB8" s="184"/>
      <c r="AC8" s="184"/>
      <c r="AD8" s="185"/>
      <c r="AE8" s="14"/>
      <c r="AF8" s="184" t="s">
        <v>41</v>
      </c>
      <c r="AG8" s="184"/>
      <c r="AH8" s="184"/>
      <c r="AI8" s="184"/>
      <c r="AJ8" s="184"/>
      <c r="AK8" s="184"/>
      <c r="AL8" s="185"/>
      <c r="AM8" s="14"/>
      <c r="AN8" s="184" t="s">
        <v>40</v>
      </c>
      <c r="AO8" s="184"/>
      <c r="AP8" s="184"/>
      <c r="AQ8" s="184"/>
      <c r="AR8" s="184"/>
      <c r="AS8" s="184"/>
      <c r="AT8" s="185"/>
      <c r="AU8" s="14"/>
      <c r="AV8" s="184" t="s">
        <v>37</v>
      </c>
      <c r="AW8" s="184"/>
      <c r="AX8" s="184"/>
      <c r="AY8" s="184"/>
      <c r="AZ8" s="184"/>
      <c r="BA8" s="184"/>
      <c r="BB8" s="185"/>
    </row>
    <row r="9" spans="1:54" ht="21">
      <c r="A9" s="16"/>
      <c r="B9" s="17"/>
      <c r="C9" s="18" t="s">
        <v>8</v>
      </c>
      <c r="D9" s="18" t="s">
        <v>9</v>
      </c>
      <c r="E9" s="18">
        <v>2020</v>
      </c>
      <c r="F9" s="19"/>
      <c r="G9" s="18" t="s">
        <v>8</v>
      </c>
      <c r="H9" s="18" t="s">
        <v>9</v>
      </c>
      <c r="I9" s="18">
        <v>2021</v>
      </c>
      <c r="J9" s="19"/>
      <c r="K9" s="18" t="s">
        <v>8</v>
      </c>
      <c r="L9" s="18" t="s">
        <v>10</v>
      </c>
      <c r="M9" s="18" t="s">
        <v>9</v>
      </c>
      <c r="N9" s="18">
        <v>2022</v>
      </c>
      <c r="O9" s="19"/>
      <c r="P9" s="18" t="s">
        <v>11</v>
      </c>
      <c r="Q9" s="18" t="s">
        <v>12</v>
      </c>
      <c r="R9" s="18" t="s">
        <v>8</v>
      </c>
      <c r="S9" s="18" t="s">
        <v>10</v>
      </c>
      <c r="T9" s="18" t="s">
        <v>13</v>
      </c>
      <c r="U9" s="18" t="s">
        <v>9</v>
      </c>
      <c r="V9" s="18">
        <v>2023</v>
      </c>
      <c r="W9" s="19"/>
      <c r="X9" s="18" t="s">
        <v>11</v>
      </c>
      <c r="Y9" s="18" t="s">
        <v>12</v>
      </c>
      <c r="Z9" s="18" t="s">
        <v>8</v>
      </c>
      <c r="AA9" s="18" t="s">
        <v>10</v>
      </c>
      <c r="AB9" s="18" t="s">
        <v>13</v>
      </c>
      <c r="AC9" s="18" t="s">
        <v>9</v>
      </c>
      <c r="AD9" s="18">
        <v>2024</v>
      </c>
      <c r="AE9" s="19"/>
      <c r="AF9" s="18" t="s">
        <v>11</v>
      </c>
      <c r="AG9" s="18" t="s">
        <v>12</v>
      </c>
      <c r="AH9" s="18" t="s">
        <v>8</v>
      </c>
      <c r="AI9" s="18" t="s">
        <v>10</v>
      </c>
      <c r="AJ9" s="18" t="s">
        <v>13</v>
      </c>
      <c r="AK9" s="18" t="s">
        <v>9</v>
      </c>
      <c r="AL9" s="18">
        <v>2025</v>
      </c>
      <c r="AM9" s="19"/>
      <c r="AN9" s="18" t="s">
        <v>11</v>
      </c>
      <c r="AO9" s="18" t="s">
        <v>12</v>
      </c>
      <c r="AP9" s="18" t="s">
        <v>8</v>
      </c>
      <c r="AQ9" s="18" t="s">
        <v>10</v>
      </c>
      <c r="AR9" s="18" t="s">
        <v>13</v>
      </c>
      <c r="AS9" s="18" t="s">
        <v>9</v>
      </c>
      <c r="AT9" s="18">
        <v>2025</v>
      </c>
      <c r="AU9" s="19"/>
      <c r="AV9" s="18" t="s">
        <v>11</v>
      </c>
      <c r="AW9" s="18" t="s">
        <v>12</v>
      </c>
      <c r="AX9" s="18" t="s">
        <v>8</v>
      </c>
      <c r="AY9" s="18" t="s">
        <v>10</v>
      </c>
      <c r="AZ9" s="18" t="s">
        <v>13</v>
      </c>
      <c r="BA9" s="18" t="s">
        <v>9</v>
      </c>
      <c r="BB9" s="18">
        <v>2025</v>
      </c>
    </row>
    <row r="10" spans="1:54" ht="23.25" customHeight="1">
      <c r="A10" s="20" t="s">
        <v>14</v>
      </c>
      <c r="B10" s="21"/>
      <c r="C10" s="103"/>
      <c r="D10" s="23"/>
      <c r="E10" s="24"/>
      <c r="F10" s="14"/>
      <c r="G10" s="103"/>
      <c r="H10" s="23"/>
      <c r="I10" s="24"/>
      <c r="J10" s="14"/>
      <c r="K10" s="22"/>
      <c r="L10" s="128"/>
      <c r="M10" s="23"/>
      <c r="N10" s="112"/>
      <c r="O10" s="14"/>
      <c r="P10" s="22"/>
      <c r="Q10" s="128"/>
      <c r="R10" s="128"/>
      <c r="S10" s="128"/>
      <c r="T10" s="128"/>
      <c r="U10" s="23"/>
      <c r="V10" s="112"/>
      <c r="W10" s="14"/>
      <c r="X10" s="22"/>
      <c r="Y10" s="128"/>
      <c r="Z10" s="128"/>
      <c r="AA10" s="128"/>
      <c r="AB10" s="128"/>
      <c r="AC10" s="23"/>
      <c r="AD10" s="112"/>
      <c r="AE10" s="14"/>
      <c r="AF10" s="22"/>
      <c r="AG10" s="128"/>
      <c r="AH10" s="128"/>
      <c r="AI10" s="128"/>
      <c r="AJ10" s="128"/>
      <c r="AK10" s="23"/>
      <c r="AL10" s="112"/>
      <c r="AM10" s="14"/>
      <c r="AN10" s="22"/>
      <c r="AO10" s="128"/>
      <c r="AP10" s="128"/>
      <c r="AQ10" s="128"/>
      <c r="AR10" s="128"/>
      <c r="AS10" s="23"/>
      <c r="AT10" s="112"/>
      <c r="AU10" s="14"/>
      <c r="AV10" s="22"/>
      <c r="AW10" s="128"/>
      <c r="AX10" s="128"/>
      <c r="AY10" s="128"/>
      <c r="AZ10" s="128"/>
      <c r="BA10" s="23"/>
      <c r="BB10" s="112"/>
    </row>
    <row r="11" spans="1:54" s="144" customFormat="1" ht="19.5" customHeight="1">
      <c r="A11" s="46" t="s">
        <v>14</v>
      </c>
      <c r="B11" s="135"/>
      <c r="C11" s="136"/>
      <c r="D11" s="137"/>
      <c r="E11" s="138">
        <v>77406</v>
      </c>
      <c r="F11" s="139"/>
      <c r="G11" s="140"/>
      <c r="H11" s="137"/>
      <c r="I11" s="138">
        <v>77754</v>
      </c>
      <c r="J11" s="139"/>
      <c r="K11" s="141">
        <v>30942</v>
      </c>
      <c r="L11" s="142">
        <v>14500.1717465288</v>
      </c>
      <c r="M11" s="143">
        <f>N11-K11</f>
        <v>39748</v>
      </c>
      <c r="N11" s="138">
        <v>70690</v>
      </c>
      <c r="O11" s="139"/>
      <c r="P11" s="141">
        <v>14147.19</v>
      </c>
      <c r="Q11" s="142">
        <f>R11-P11</f>
        <v>16359.81</v>
      </c>
      <c r="R11" s="142">
        <v>30507</v>
      </c>
      <c r="S11" s="142">
        <v>22081.488386479501</v>
      </c>
      <c r="T11" s="142">
        <f>U11-S11</f>
        <v>38904.521613520497</v>
      </c>
      <c r="U11" s="143">
        <f>V11-R11</f>
        <v>60986.009999999995</v>
      </c>
      <c r="V11" s="138">
        <v>91493.01</v>
      </c>
      <c r="W11" s="139"/>
      <c r="X11" s="141">
        <v>21481.405667895298</v>
      </c>
      <c r="Y11" s="142">
        <f>Z11-X11</f>
        <v>21314.149533529599</v>
      </c>
      <c r="Z11" s="142">
        <v>42795.555201424897</v>
      </c>
      <c r="AA11" s="142">
        <v>28294.052</v>
      </c>
      <c r="AB11" s="142">
        <f>AC11-AA11</f>
        <v>49142.392798575107</v>
      </c>
      <c r="AC11" s="143">
        <f>AD11-Z11</f>
        <v>77436.444798575103</v>
      </c>
      <c r="AD11" s="138">
        <v>120232</v>
      </c>
      <c r="AE11" s="139"/>
      <c r="AF11" s="141">
        <v>24004.6</v>
      </c>
      <c r="AG11" s="142">
        <f>AH11-AF11</f>
        <v>22064.400000000001</v>
      </c>
      <c r="AH11" s="142">
        <v>46069</v>
      </c>
      <c r="AI11" s="142">
        <v>27703.104352649701</v>
      </c>
      <c r="AJ11" s="142">
        <f>AK11-AI11</f>
        <v>58354.895647350299</v>
      </c>
      <c r="AK11" s="143">
        <f>AL11-AH11</f>
        <v>86058</v>
      </c>
      <c r="AL11" s="138">
        <v>132127</v>
      </c>
      <c r="AM11" s="139"/>
      <c r="AN11" s="141">
        <f>AF11</f>
        <v>24004.6</v>
      </c>
      <c r="AO11" s="142">
        <f t="shared" ref="AO11:AT12" si="0">AG11</f>
        <v>22064.400000000001</v>
      </c>
      <c r="AP11" s="142">
        <f t="shared" si="0"/>
        <v>46069</v>
      </c>
      <c r="AQ11" s="142">
        <f t="shared" si="0"/>
        <v>27703.104352649701</v>
      </c>
      <c r="AR11" s="142">
        <f t="shared" si="0"/>
        <v>58354.895647350299</v>
      </c>
      <c r="AS11" s="142">
        <f t="shared" si="0"/>
        <v>86058</v>
      </c>
      <c r="AT11" s="166">
        <f t="shared" si="0"/>
        <v>132127</v>
      </c>
      <c r="AU11" s="139"/>
      <c r="AV11" s="141">
        <v>25127.566999999999</v>
      </c>
      <c r="AW11" s="142"/>
      <c r="AX11" s="142"/>
      <c r="AY11" s="142"/>
      <c r="AZ11" s="142"/>
      <c r="BA11" s="143"/>
      <c r="BB11" s="138"/>
    </row>
    <row r="12" spans="1:54" s="41" customFormat="1" ht="19.5" customHeight="1">
      <c r="A12" s="102" t="s">
        <v>15</v>
      </c>
      <c r="B12" s="37"/>
      <c r="C12" s="45"/>
      <c r="D12" s="42"/>
      <c r="E12" s="95"/>
      <c r="F12" s="33"/>
      <c r="G12" s="45"/>
      <c r="H12" s="42"/>
      <c r="I12" s="95">
        <f>I11/E11-1</f>
        <v>4.4957755212773343E-3</v>
      </c>
      <c r="J12" s="33"/>
      <c r="K12" s="38"/>
      <c r="L12" s="39"/>
      <c r="M12" s="42"/>
      <c r="N12" s="95">
        <f>N11/I11-1</f>
        <v>-9.0850631478766375E-2</v>
      </c>
      <c r="O12" s="33"/>
      <c r="P12" s="38"/>
      <c r="Q12" s="39"/>
      <c r="R12" s="39">
        <f>R11/K11-1</f>
        <v>-1.4058561178980078E-2</v>
      </c>
      <c r="S12" s="39">
        <f>S11/L11-1</f>
        <v>0.52284323058212001</v>
      </c>
      <c r="T12" s="39"/>
      <c r="U12" s="39">
        <f>U11/M11-1</f>
        <v>0.53431644359464614</v>
      </c>
      <c r="V12" s="95">
        <f>V11/N11-1</f>
        <v>0.29428504739001271</v>
      </c>
      <c r="W12" s="33"/>
      <c r="X12" s="38">
        <f t="shared" ref="X12:AD12" si="1">X11/P11-1</f>
        <v>0.51842208013713664</v>
      </c>
      <c r="Y12" s="39">
        <f t="shared" si="1"/>
        <v>0.3028360068686371</v>
      </c>
      <c r="Z12" s="39">
        <f t="shared" si="1"/>
        <v>0.40281100080063248</v>
      </c>
      <c r="AA12" s="39">
        <f t="shared" si="1"/>
        <v>0.28134714040945052</v>
      </c>
      <c r="AB12" s="39">
        <f t="shared" si="1"/>
        <v>0.26315376106556831</v>
      </c>
      <c r="AC12" s="39">
        <f t="shared" si="1"/>
        <v>0.26974112257180138</v>
      </c>
      <c r="AD12" s="95">
        <f t="shared" si="1"/>
        <v>0.31411131844935491</v>
      </c>
      <c r="AE12" s="33"/>
      <c r="AF12" s="38">
        <f t="shared" ref="AF12:AL12" si="2">AF11/X11-1</f>
        <v>0.11745946103870208</v>
      </c>
      <c r="AG12" s="39">
        <f t="shared" si="2"/>
        <v>3.5199643564955529E-2</v>
      </c>
      <c r="AH12" s="39">
        <f t="shared" si="2"/>
        <v>7.6490298657607037E-2</v>
      </c>
      <c r="AI12" s="39">
        <f t="shared" si="2"/>
        <v>-2.0885932045021316E-2</v>
      </c>
      <c r="AJ12" s="39">
        <f t="shared" si="2"/>
        <v>0.18746549209631302</v>
      </c>
      <c r="AK12" s="39">
        <f t="shared" si="2"/>
        <v>0.11133717752475558</v>
      </c>
      <c r="AL12" s="95">
        <f t="shared" si="2"/>
        <v>9.8933728125623732E-2</v>
      </c>
      <c r="AM12" s="33"/>
      <c r="AN12" s="38">
        <f>AF12</f>
        <v>0.11745946103870208</v>
      </c>
      <c r="AO12" s="39">
        <f t="shared" si="0"/>
        <v>3.5199643564955529E-2</v>
      </c>
      <c r="AP12" s="39">
        <f t="shared" si="0"/>
        <v>7.6490298657607037E-2</v>
      </c>
      <c r="AQ12" s="39">
        <f t="shared" si="0"/>
        <v>-2.0885932045021316E-2</v>
      </c>
      <c r="AR12" s="39">
        <f t="shared" si="0"/>
        <v>0.18746549209631302</v>
      </c>
      <c r="AS12" s="39">
        <f t="shared" si="0"/>
        <v>0.11133717752475558</v>
      </c>
      <c r="AT12" s="167">
        <f t="shared" si="0"/>
        <v>9.8933728125623732E-2</v>
      </c>
      <c r="AU12" s="33"/>
      <c r="AV12" s="38">
        <f>AV11/AN11-1</f>
        <v>4.6781325245994543E-2</v>
      </c>
      <c r="AW12" s="39"/>
      <c r="AX12" s="39"/>
      <c r="AY12" s="39"/>
      <c r="AZ12" s="39"/>
      <c r="BA12" s="39"/>
      <c r="BB12" s="95"/>
    </row>
    <row r="13" spans="1:54" ht="19.5" customHeight="1">
      <c r="A13" s="27" t="s">
        <v>16</v>
      </c>
      <c r="B13" s="29"/>
      <c r="C13" s="104"/>
      <c r="D13" s="31"/>
      <c r="E13" s="32"/>
      <c r="F13" s="33"/>
      <c r="G13" s="104"/>
      <c r="H13" s="31"/>
      <c r="I13" s="32"/>
      <c r="J13" s="33"/>
      <c r="K13" s="30"/>
      <c r="L13" s="129"/>
      <c r="M13" s="31"/>
      <c r="N13" s="32"/>
      <c r="O13" s="33"/>
      <c r="P13" s="30"/>
      <c r="Q13" s="129"/>
      <c r="R13" s="129"/>
      <c r="S13" s="129"/>
      <c r="T13" s="129"/>
      <c r="U13" s="31"/>
      <c r="V13" s="124"/>
      <c r="W13" s="33"/>
      <c r="X13" s="30"/>
      <c r="Y13" s="129"/>
      <c r="Z13" s="129"/>
      <c r="AA13" s="129"/>
      <c r="AB13" s="129"/>
      <c r="AC13" s="31"/>
      <c r="AD13" s="124"/>
      <c r="AE13" s="33"/>
      <c r="AF13" s="30"/>
      <c r="AG13" s="129"/>
      <c r="AH13" s="129"/>
      <c r="AI13" s="129"/>
      <c r="AJ13" s="129"/>
      <c r="AK13" s="31"/>
      <c r="AL13" s="124"/>
      <c r="AM13" s="33"/>
      <c r="AN13" s="30"/>
      <c r="AO13" s="165"/>
      <c r="AP13" s="165"/>
      <c r="AQ13" s="165"/>
      <c r="AR13" s="165"/>
      <c r="AS13" s="165"/>
      <c r="AT13" s="168"/>
      <c r="AU13" s="33"/>
      <c r="AV13" s="30"/>
      <c r="AW13" s="129"/>
      <c r="AX13" s="129"/>
      <c r="AY13" s="129"/>
      <c r="AZ13" s="129"/>
      <c r="BA13" s="31"/>
      <c r="BB13" s="124"/>
    </row>
    <row r="14" spans="1:54" ht="19.5" customHeight="1">
      <c r="A14" s="101" t="s">
        <v>17</v>
      </c>
      <c r="B14" s="35"/>
      <c r="C14" s="105"/>
      <c r="D14" s="92"/>
      <c r="E14" s="120">
        <v>75439</v>
      </c>
      <c r="F14" s="96"/>
      <c r="G14" s="44"/>
      <c r="H14" s="92"/>
      <c r="I14" s="120">
        <v>74535</v>
      </c>
      <c r="J14" s="96"/>
      <c r="K14" s="119">
        <v>28619</v>
      </c>
      <c r="L14" s="130">
        <f>40491.039-K14</f>
        <v>11872.038999999997</v>
      </c>
      <c r="M14" s="121">
        <f>N14-K14</f>
        <v>35464</v>
      </c>
      <c r="N14" s="120">
        <v>64083</v>
      </c>
      <c r="O14" s="96"/>
      <c r="P14" s="119">
        <v>12031.98</v>
      </c>
      <c r="Q14" s="130">
        <f>R14-P14</f>
        <v>12598.02</v>
      </c>
      <c r="R14" s="130">
        <v>24630</v>
      </c>
      <c r="S14" s="130">
        <f>40856.5835675022-R14</f>
        <v>16226.583567502203</v>
      </c>
      <c r="T14" s="130">
        <f>U14-S14</f>
        <v>28843.416432497797</v>
      </c>
      <c r="U14" s="121">
        <f>V14-R14</f>
        <v>45070</v>
      </c>
      <c r="V14" s="120">
        <v>69700</v>
      </c>
      <c r="W14" s="96"/>
      <c r="X14" s="119">
        <v>15159.825999999999</v>
      </c>
      <c r="Y14" s="130">
        <f>Z14-X14</f>
        <v>15083.011640671002</v>
      </c>
      <c r="Z14" s="130">
        <v>30242.837640671001</v>
      </c>
      <c r="AA14" s="130">
        <v>19935.117287586301</v>
      </c>
      <c r="AB14" s="130">
        <f>AC14-AA14</f>
        <v>35857.045071742701</v>
      </c>
      <c r="AC14" s="121">
        <f>AD14-Z14</f>
        <v>55792.162359328999</v>
      </c>
      <c r="AD14" s="120">
        <v>86035</v>
      </c>
      <c r="AE14" s="96"/>
      <c r="AF14" s="119">
        <v>15156.1</v>
      </c>
      <c r="AG14" s="130">
        <f>AH14-AF14</f>
        <v>15030.9</v>
      </c>
      <c r="AH14" s="130">
        <v>30187</v>
      </c>
      <c r="AI14" s="130">
        <v>17565.060940404699</v>
      </c>
      <c r="AJ14" s="130">
        <f>AK14-AI14</f>
        <v>42265.939059595301</v>
      </c>
      <c r="AK14" s="121">
        <f>AL14-AH14</f>
        <v>59831</v>
      </c>
      <c r="AL14" s="120">
        <v>90018</v>
      </c>
      <c r="AM14" s="96"/>
      <c r="AN14" s="119">
        <f t="shared" ref="AN14:AN19" si="3">AF14</f>
        <v>15156.1</v>
      </c>
      <c r="AO14" s="164">
        <f t="shared" ref="AO14:AT19" si="4">AG14</f>
        <v>15030.9</v>
      </c>
      <c r="AP14" s="164">
        <f t="shared" si="4"/>
        <v>30187</v>
      </c>
      <c r="AQ14" s="164">
        <f t="shared" si="4"/>
        <v>17565.060940404699</v>
      </c>
      <c r="AR14" s="164">
        <f t="shared" si="4"/>
        <v>42265.939059595301</v>
      </c>
      <c r="AS14" s="164">
        <f t="shared" si="4"/>
        <v>59831</v>
      </c>
      <c r="AT14" s="169">
        <f>AL14</f>
        <v>90018</v>
      </c>
      <c r="AU14" s="96"/>
      <c r="AV14" s="119">
        <v>15842.998</v>
      </c>
      <c r="AW14" s="130"/>
      <c r="AX14" s="130"/>
      <c r="AY14" s="130"/>
      <c r="AZ14" s="130"/>
      <c r="BA14" s="121"/>
      <c r="BB14" s="120"/>
    </row>
    <row r="15" spans="1:54" s="41" customFormat="1" ht="19.5" customHeight="1">
      <c r="A15" s="36" t="s">
        <v>18</v>
      </c>
      <c r="B15" s="37"/>
      <c r="C15" s="45"/>
      <c r="D15" s="39"/>
      <c r="E15" s="40">
        <f>E14/E11</f>
        <v>0.97458853318864169</v>
      </c>
      <c r="F15" s="19"/>
      <c r="G15" s="45"/>
      <c r="H15" s="39"/>
      <c r="I15" s="40">
        <f>I14/I11</f>
        <v>0.95860020063276485</v>
      </c>
      <c r="J15" s="19"/>
      <c r="K15" s="38">
        <f>K14/K11</f>
        <v>0.92492405145110201</v>
      </c>
      <c r="L15" s="39">
        <f>L14/L11</f>
        <v>0.81875161256914408</v>
      </c>
      <c r="M15" s="39">
        <f>M14/M11</f>
        <v>0.89222099225118245</v>
      </c>
      <c r="N15" s="40">
        <f>N14/N11</f>
        <v>0.90653557787522987</v>
      </c>
      <c r="O15" s="19"/>
      <c r="P15" s="38">
        <f t="shared" ref="P15:V15" si="5">P14/P11</f>
        <v>0.85048550277475587</v>
      </c>
      <c r="Q15" s="39">
        <f t="shared" si="5"/>
        <v>0.7700590654781444</v>
      </c>
      <c r="R15" s="39">
        <f t="shared" si="5"/>
        <v>0.80735568885829478</v>
      </c>
      <c r="S15" s="39">
        <f>S14/S11</f>
        <v>0.7348500827252995</v>
      </c>
      <c r="T15" s="39">
        <f>T14/T11</f>
        <v>0.74138982401659548</v>
      </c>
      <c r="U15" s="39">
        <f t="shared" si="5"/>
        <v>0.73902194946021238</v>
      </c>
      <c r="V15" s="40">
        <f t="shared" si="5"/>
        <v>0.7618068309262096</v>
      </c>
      <c r="W15" s="19"/>
      <c r="X15" s="38">
        <f t="shared" ref="X15:AD15" si="6">X14/X11</f>
        <v>0.70571852859037443</v>
      </c>
      <c r="Y15" s="39">
        <f t="shared" si="6"/>
        <v>0.70765252054480043</v>
      </c>
      <c r="Z15" s="39">
        <f t="shared" si="6"/>
        <v>0.70668174529639127</v>
      </c>
      <c r="AA15" s="39">
        <f t="shared" si="6"/>
        <v>0.70456918958042136</v>
      </c>
      <c r="AB15" s="39">
        <f t="shared" si="6"/>
        <v>0.7296560673940643</v>
      </c>
      <c r="AC15" s="39">
        <f t="shared" si="6"/>
        <v>0.72048971907805903</v>
      </c>
      <c r="AD15" s="40">
        <f t="shared" si="6"/>
        <v>0.71557488854880569</v>
      </c>
      <c r="AE15" s="19"/>
      <c r="AF15" s="38">
        <f t="shared" ref="AF15:AL15" si="7">AF14/AF11</f>
        <v>0.63138315156261726</v>
      </c>
      <c r="AG15" s="39">
        <f t="shared" si="7"/>
        <v>0.68122858541360742</v>
      </c>
      <c r="AH15" s="39">
        <f t="shared" si="7"/>
        <v>0.65525624606568411</v>
      </c>
      <c r="AI15" s="39">
        <f t="shared" si="7"/>
        <v>0.63404666555806644</v>
      </c>
      <c r="AJ15" s="39">
        <f t="shared" si="7"/>
        <v>0.72429122853747163</v>
      </c>
      <c r="AK15" s="39">
        <f t="shared" si="7"/>
        <v>0.69524041925213231</v>
      </c>
      <c r="AL15" s="40">
        <f t="shared" si="7"/>
        <v>0.68129905318367934</v>
      </c>
      <c r="AM15" s="19"/>
      <c r="AN15" s="38">
        <f t="shared" si="3"/>
        <v>0.63138315156261726</v>
      </c>
      <c r="AO15" s="39">
        <f t="shared" si="4"/>
        <v>0.68122858541360742</v>
      </c>
      <c r="AP15" s="39">
        <f t="shared" si="4"/>
        <v>0.65525624606568411</v>
      </c>
      <c r="AQ15" s="39">
        <f t="shared" si="4"/>
        <v>0.63404666555806644</v>
      </c>
      <c r="AR15" s="39">
        <f t="shared" si="4"/>
        <v>0.72429122853747163</v>
      </c>
      <c r="AS15" s="39">
        <f t="shared" si="4"/>
        <v>0.69524041925213231</v>
      </c>
      <c r="AT15" s="167">
        <f t="shared" si="4"/>
        <v>0.68129905318367934</v>
      </c>
      <c r="AU15" s="19"/>
      <c r="AV15" s="38">
        <f>AV14/AV11</f>
        <v>0.63050266665292343</v>
      </c>
      <c r="AW15" s="39"/>
      <c r="AX15" s="39"/>
      <c r="AY15" s="39"/>
      <c r="AZ15" s="39"/>
      <c r="BA15" s="39"/>
      <c r="BB15" s="40"/>
    </row>
    <row r="16" spans="1:54" s="41" customFormat="1" ht="19.5" customHeight="1">
      <c r="A16" s="36" t="s">
        <v>15</v>
      </c>
      <c r="B16" s="37"/>
      <c r="C16" s="45"/>
      <c r="D16" s="42"/>
      <c r="E16" s="95"/>
      <c r="F16" s="33"/>
      <c r="G16" s="45"/>
      <c r="H16" s="42"/>
      <c r="I16" s="95">
        <f>I14/E14-1</f>
        <v>-1.1983191717811703E-2</v>
      </c>
      <c r="J16" s="33"/>
      <c r="K16" s="38"/>
      <c r="L16" s="39"/>
      <c r="M16" s="42"/>
      <c r="N16" s="95">
        <f>N14/I14-1</f>
        <v>-0.14022942241899783</v>
      </c>
      <c r="O16" s="33"/>
      <c r="P16" s="38"/>
      <c r="Q16" s="39"/>
      <c r="R16" s="39">
        <f>R14/K14-1</f>
        <v>-0.13938292742583602</v>
      </c>
      <c r="S16" s="39">
        <f>S14/L14-1</f>
        <v>0.36678994800322062</v>
      </c>
      <c r="T16" s="39"/>
      <c r="U16" s="42">
        <f>U14/M14-1</f>
        <v>0.27086623054365</v>
      </c>
      <c r="V16" s="95">
        <f>V14/N14-1</f>
        <v>8.7651951375559811E-2</v>
      </c>
      <c r="W16" s="33"/>
      <c r="X16" s="38">
        <f t="shared" ref="X16:AD16" si="8">X14/P14-1</f>
        <v>0.2599610371692771</v>
      </c>
      <c r="Y16" s="39">
        <f t="shared" si="8"/>
        <v>0.19725255561358068</v>
      </c>
      <c r="Z16" s="39">
        <f t="shared" si="8"/>
        <v>0.22788622170812034</v>
      </c>
      <c r="AA16" s="39">
        <f t="shared" si="8"/>
        <v>0.22854679820041524</v>
      </c>
      <c r="AB16" s="39">
        <f t="shared" si="8"/>
        <v>0.24316220152556789</v>
      </c>
      <c r="AC16" s="42">
        <f t="shared" si="8"/>
        <v>0.23790020766205888</v>
      </c>
      <c r="AD16" s="95">
        <f t="shared" si="8"/>
        <v>0.23436154949784793</v>
      </c>
      <c r="AE16" s="33"/>
      <c r="AF16" s="38">
        <f t="shared" ref="AF16:AL16" si="9">AF14/X14-1</f>
        <v>-2.4578118508744584E-4</v>
      </c>
      <c r="AG16" s="39">
        <f t="shared" si="9"/>
        <v>-3.4549890905397618E-3</v>
      </c>
      <c r="AH16" s="39">
        <f t="shared" si="9"/>
        <v>-1.8463095736727109E-3</v>
      </c>
      <c r="AI16" s="39">
        <f t="shared" si="9"/>
        <v>-0.11888850780213112</v>
      </c>
      <c r="AJ16" s="39">
        <f t="shared" si="9"/>
        <v>0.17873458270277709</v>
      </c>
      <c r="AK16" s="42">
        <f t="shared" si="9"/>
        <v>7.2390770851627817E-2</v>
      </c>
      <c r="AL16" s="95">
        <f t="shared" si="9"/>
        <v>4.6295112454233678E-2</v>
      </c>
      <c r="AM16" s="33"/>
      <c r="AN16" s="38">
        <f t="shared" si="3"/>
        <v>-2.4578118508744584E-4</v>
      </c>
      <c r="AO16" s="39">
        <f t="shared" si="4"/>
        <v>-3.4549890905397618E-3</v>
      </c>
      <c r="AP16" s="39">
        <f t="shared" si="4"/>
        <v>-1.8463095736727109E-3</v>
      </c>
      <c r="AQ16" s="39">
        <f t="shared" si="4"/>
        <v>-0.11888850780213112</v>
      </c>
      <c r="AR16" s="39">
        <f t="shared" si="4"/>
        <v>0.17873458270277709</v>
      </c>
      <c r="AS16" s="39">
        <f t="shared" si="4"/>
        <v>7.2390770851627817E-2</v>
      </c>
      <c r="AT16" s="167">
        <f t="shared" si="4"/>
        <v>4.6295112454233678E-2</v>
      </c>
      <c r="AU16" s="33"/>
      <c r="AV16" s="38">
        <f>AV14/AN14-1</f>
        <v>4.5321553697851069E-2</v>
      </c>
      <c r="AW16" s="39"/>
      <c r="AX16" s="39"/>
      <c r="AY16" s="39"/>
      <c r="AZ16" s="39"/>
      <c r="BA16" s="42"/>
      <c r="BB16" s="95"/>
    </row>
    <row r="17" spans="1:54" ht="19.5" customHeight="1">
      <c r="A17" s="34" t="s">
        <v>19</v>
      </c>
      <c r="B17" s="35"/>
      <c r="C17" s="105"/>
      <c r="D17" s="92"/>
      <c r="E17" s="120">
        <v>1967</v>
      </c>
      <c r="F17" s="96"/>
      <c r="G17" s="44"/>
      <c r="H17" s="92"/>
      <c r="I17" s="120">
        <v>3219</v>
      </c>
      <c r="J17" s="96"/>
      <c r="K17" s="119">
        <f>K11-K14</f>
        <v>2323</v>
      </c>
      <c r="L17" s="130">
        <f>4951.143-K17</f>
        <v>2628.143</v>
      </c>
      <c r="M17" s="121">
        <f>N17-K17</f>
        <v>4284</v>
      </c>
      <c r="N17" s="120">
        <v>6607</v>
      </c>
      <c r="O17" s="96"/>
      <c r="P17" s="119">
        <v>2115.2094000000002</v>
      </c>
      <c r="Q17" s="130">
        <f>R17-P17</f>
        <v>3761.7905999999998</v>
      </c>
      <c r="R17" s="130">
        <f>R11-R14</f>
        <v>5877</v>
      </c>
      <c r="S17" s="130">
        <f>11731.6666129444-R17</f>
        <v>5854.6666129444002</v>
      </c>
      <c r="T17" s="130">
        <f>U17-S17</f>
        <v>10061.3333870556</v>
      </c>
      <c r="U17" s="121">
        <f>V17-R17</f>
        <v>15916</v>
      </c>
      <c r="V17" s="120">
        <v>21793</v>
      </c>
      <c r="W17" s="96"/>
      <c r="X17" s="119">
        <v>6321.5799424280203</v>
      </c>
      <c r="Y17" s="130">
        <f>Z17-X17</f>
        <v>6231.137618325879</v>
      </c>
      <c r="Z17" s="130">
        <v>12552.717560753899</v>
      </c>
      <c r="AA17" s="130">
        <v>8358.9349775922692</v>
      </c>
      <c r="AB17" s="130">
        <f>AC17-AA17</f>
        <v>13285.347461653831</v>
      </c>
      <c r="AC17" s="121">
        <f>AD17-Z17</f>
        <v>21644.282439246101</v>
      </c>
      <c r="AD17" s="120">
        <v>34197</v>
      </c>
      <c r="AE17" s="96"/>
      <c r="AF17" s="119">
        <v>8848.5</v>
      </c>
      <c r="AG17" s="130">
        <f>AH17-AF17</f>
        <v>7033.5</v>
      </c>
      <c r="AH17" s="130">
        <v>15882</v>
      </c>
      <c r="AI17" s="130">
        <v>10138.043412245001</v>
      </c>
      <c r="AJ17" s="130">
        <f>AK17-AI17</f>
        <v>16088.956587754999</v>
      </c>
      <c r="AK17" s="121">
        <f>AL17-AH17</f>
        <v>26227</v>
      </c>
      <c r="AL17" s="120">
        <v>42109</v>
      </c>
      <c r="AM17" s="96"/>
      <c r="AN17" s="119">
        <f t="shared" si="3"/>
        <v>8848.5</v>
      </c>
      <c r="AO17" s="164">
        <f t="shared" si="4"/>
        <v>7033.5</v>
      </c>
      <c r="AP17" s="164">
        <f t="shared" si="4"/>
        <v>15882</v>
      </c>
      <c r="AQ17" s="164">
        <f t="shared" si="4"/>
        <v>10138.043412245001</v>
      </c>
      <c r="AR17" s="164">
        <f t="shared" si="4"/>
        <v>16088.956587754999</v>
      </c>
      <c r="AS17" s="164">
        <f t="shared" si="4"/>
        <v>26227</v>
      </c>
      <c r="AT17" s="169">
        <f>AL17</f>
        <v>42109</v>
      </c>
      <c r="AU17" s="96"/>
      <c r="AV17" s="119">
        <v>9284.5689999999995</v>
      </c>
      <c r="AW17" s="130"/>
      <c r="AX17" s="130"/>
      <c r="AY17" s="130"/>
      <c r="AZ17" s="130"/>
      <c r="BA17" s="121"/>
      <c r="BB17" s="120"/>
    </row>
    <row r="18" spans="1:54" s="41" customFormat="1" ht="19.5" customHeight="1">
      <c r="A18" s="36" t="s">
        <v>18</v>
      </c>
      <c r="B18" s="37"/>
      <c r="C18" s="45"/>
      <c r="D18" s="39"/>
      <c r="E18" s="40">
        <f>E17/E11</f>
        <v>2.5411466811358294E-2</v>
      </c>
      <c r="G18" s="45"/>
      <c r="H18" s="39"/>
      <c r="I18" s="40">
        <f>I17/I11</f>
        <v>4.1399799367235125E-2</v>
      </c>
      <c r="K18" s="38">
        <f>K17/K11</f>
        <v>7.5075948548897944E-2</v>
      </c>
      <c r="L18" s="39">
        <f>L17/L11</f>
        <v>0.18124909455842492</v>
      </c>
      <c r="M18" s="39">
        <f>M17/M11</f>
        <v>0.10777900774881755</v>
      </c>
      <c r="N18" s="40">
        <f>N17/N11</f>
        <v>9.3464422124770116E-2</v>
      </c>
      <c r="P18" s="38">
        <f t="shared" ref="P18:V18" si="10">P17/P11</f>
        <v>0.14951445481399486</v>
      </c>
      <c r="Q18" s="39">
        <f t="shared" si="10"/>
        <v>0.22994097119709825</v>
      </c>
      <c r="R18" s="39">
        <f t="shared" si="10"/>
        <v>0.19264431114170519</v>
      </c>
      <c r="S18" s="39">
        <f>S17/S11</f>
        <v>0.26513912968517167</v>
      </c>
      <c r="T18" s="39">
        <f>T17/T11</f>
        <v>0.25861604178057757</v>
      </c>
      <c r="U18" s="39">
        <f t="shared" si="10"/>
        <v>0.2609778865677555</v>
      </c>
      <c r="V18" s="40">
        <f t="shared" si="10"/>
        <v>0.23819305977582333</v>
      </c>
      <c r="X18" s="38">
        <f t="shared" ref="X18:AD18" si="11">X17/X11</f>
        <v>0.29428148418964217</v>
      </c>
      <c r="Y18" s="39">
        <f t="shared" si="11"/>
        <v>0.29234746657489596</v>
      </c>
      <c r="Z18" s="39">
        <f t="shared" si="11"/>
        <v>0.29331825470360884</v>
      </c>
      <c r="AA18" s="39">
        <f t="shared" si="11"/>
        <v>0.29543081979181596</v>
      </c>
      <c r="AB18" s="39">
        <f t="shared" si="11"/>
        <v>0.27034392720980904</v>
      </c>
      <c r="AC18" s="39">
        <f t="shared" si="11"/>
        <v>0.27951028092194097</v>
      </c>
      <c r="AD18" s="40">
        <f t="shared" si="11"/>
        <v>0.28442511145119437</v>
      </c>
      <c r="AF18" s="38">
        <f t="shared" ref="AF18:AL18" si="12">AF17/AF11</f>
        <v>0.36861684843738285</v>
      </c>
      <c r="AG18" s="39">
        <f t="shared" si="12"/>
        <v>0.31877141458639252</v>
      </c>
      <c r="AH18" s="39">
        <f t="shared" si="12"/>
        <v>0.34474375393431594</v>
      </c>
      <c r="AI18" s="39">
        <f t="shared" si="12"/>
        <v>0.36595333444193351</v>
      </c>
      <c r="AJ18" s="39">
        <f t="shared" si="12"/>
        <v>0.27570877146252842</v>
      </c>
      <c r="AK18" s="39">
        <f t="shared" si="12"/>
        <v>0.30475958074786774</v>
      </c>
      <c r="AL18" s="40">
        <f t="shared" si="12"/>
        <v>0.31870094681632066</v>
      </c>
      <c r="AN18" s="38">
        <f t="shared" si="3"/>
        <v>0.36861684843738285</v>
      </c>
      <c r="AO18" s="39">
        <f t="shared" si="4"/>
        <v>0.31877141458639252</v>
      </c>
      <c r="AP18" s="39">
        <f t="shared" si="4"/>
        <v>0.34474375393431594</v>
      </c>
      <c r="AQ18" s="39">
        <f t="shared" si="4"/>
        <v>0.36595333444193351</v>
      </c>
      <c r="AR18" s="39">
        <f t="shared" si="4"/>
        <v>0.27570877146252842</v>
      </c>
      <c r="AS18" s="39">
        <f t="shared" si="4"/>
        <v>0.30475958074786774</v>
      </c>
      <c r="AT18" s="167">
        <f t="shared" si="4"/>
        <v>0.31870094681632066</v>
      </c>
      <c r="AV18" s="38">
        <f>AV17/AV11</f>
        <v>0.36949733334707652</v>
      </c>
      <c r="AW18" s="39"/>
      <c r="AX18" s="39"/>
      <c r="AY18" s="39"/>
      <c r="AZ18" s="39"/>
      <c r="BA18" s="39"/>
      <c r="BB18" s="40"/>
    </row>
    <row r="19" spans="1:54" s="41" customFormat="1" ht="19.5" customHeight="1">
      <c r="A19" s="36" t="s">
        <v>15</v>
      </c>
      <c r="B19" s="37"/>
      <c r="C19" s="106"/>
      <c r="D19" s="42"/>
      <c r="E19" s="95"/>
      <c r="G19" s="45"/>
      <c r="H19" s="42"/>
      <c r="I19" s="95">
        <f>I17/E17-1</f>
        <v>0.63650228774783946</v>
      </c>
      <c r="K19" s="38"/>
      <c r="L19" s="39"/>
      <c r="M19" s="42"/>
      <c r="N19" s="95">
        <f>N17/I17-1</f>
        <v>1.0525007766387078</v>
      </c>
      <c r="P19" s="38"/>
      <c r="Q19" s="39"/>
      <c r="R19" s="39">
        <f>R17/K17-1</f>
        <v>1.5299182092122257</v>
      </c>
      <c r="S19" s="39">
        <f>S17/L17-1</f>
        <v>1.2276819080789743</v>
      </c>
      <c r="T19" s="39"/>
      <c r="U19" s="42">
        <f>U17/M17-1</f>
        <v>2.7152194211017742</v>
      </c>
      <c r="V19" s="95">
        <f>V17/N17-1</f>
        <v>2.2984713182987742</v>
      </c>
      <c r="X19" s="38">
        <f t="shared" ref="X19:AD19" si="13">X17/P17-1</f>
        <v>1.9886307910829157</v>
      </c>
      <c r="Y19" s="39">
        <f t="shared" si="13"/>
        <v>0.65642862160532789</v>
      </c>
      <c r="Z19" s="39">
        <f t="shared" si="13"/>
        <v>1.1359056594782881</v>
      </c>
      <c r="AA19" s="39">
        <f t="shared" si="13"/>
        <v>0.42773885008431489</v>
      </c>
      <c r="AB19" s="39">
        <f t="shared" si="13"/>
        <v>0.32043606454250728</v>
      </c>
      <c r="AC19" s="42">
        <f t="shared" si="13"/>
        <v>0.35990716506949605</v>
      </c>
      <c r="AD19" s="95">
        <f t="shared" si="13"/>
        <v>0.56917358784930938</v>
      </c>
      <c r="AF19" s="38">
        <f t="shared" ref="AF19:AL19" si="14">AF17/X17-1</f>
        <v>0.39972919437627641</v>
      </c>
      <c r="AG19" s="39">
        <f t="shared" si="14"/>
        <v>0.12876659621741626</v>
      </c>
      <c r="AH19" s="39">
        <f t="shared" si="14"/>
        <v>0.26522403799278571</v>
      </c>
      <c r="AI19" s="39">
        <f t="shared" si="14"/>
        <v>0.21283912836048779</v>
      </c>
      <c r="AJ19" s="39">
        <f t="shared" si="14"/>
        <v>0.21103016945498543</v>
      </c>
      <c r="AK19" s="42">
        <f t="shared" si="14"/>
        <v>0.21172878212143309</v>
      </c>
      <c r="AL19" s="95">
        <f t="shared" si="14"/>
        <v>0.23136532444366464</v>
      </c>
      <c r="AN19" s="38">
        <f t="shared" si="3"/>
        <v>0.39972919437627641</v>
      </c>
      <c r="AO19" s="39">
        <f t="shared" si="4"/>
        <v>0.12876659621741626</v>
      </c>
      <c r="AP19" s="39">
        <f t="shared" si="4"/>
        <v>0.26522403799278571</v>
      </c>
      <c r="AQ19" s="39">
        <f t="shared" si="4"/>
        <v>0.21283912836048779</v>
      </c>
      <c r="AR19" s="39">
        <f t="shared" si="4"/>
        <v>0.21103016945498543</v>
      </c>
      <c r="AS19" s="39">
        <f t="shared" si="4"/>
        <v>0.21172878212143309</v>
      </c>
      <c r="AT19" s="167">
        <f t="shared" si="4"/>
        <v>0.23136532444366464</v>
      </c>
      <c r="AV19" s="38">
        <f>AV17/AN17-1</f>
        <v>4.9281686161496197E-2</v>
      </c>
      <c r="AW19" s="39"/>
      <c r="AX19" s="39"/>
      <c r="AY19" s="39"/>
      <c r="AZ19" s="39"/>
      <c r="BA19" s="42"/>
      <c r="BB19" s="95"/>
    </row>
    <row r="20" spans="1:54" ht="18.75" customHeight="1">
      <c r="A20" s="46" t="s">
        <v>20</v>
      </c>
      <c r="B20" s="43"/>
      <c r="C20" s="25"/>
      <c r="D20" s="47"/>
      <c r="E20" s="47"/>
      <c r="F20" s="14"/>
      <c r="G20" s="25"/>
      <c r="H20" s="47"/>
      <c r="I20" s="47"/>
      <c r="J20" s="14"/>
      <c r="K20" s="113"/>
      <c r="L20" s="43"/>
      <c r="M20" s="47"/>
      <c r="N20" s="47"/>
      <c r="O20" s="14"/>
      <c r="P20" s="113"/>
      <c r="Q20" s="43"/>
      <c r="R20" s="43"/>
      <c r="S20" s="43"/>
      <c r="T20" s="43"/>
      <c r="U20" s="47"/>
      <c r="V20" s="47"/>
      <c r="W20" s="14"/>
      <c r="X20" s="113"/>
      <c r="Y20" s="43"/>
      <c r="Z20" s="43"/>
      <c r="AA20" s="43"/>
      <c r="AB20" s="43"/>
      <c r="AC20" s="47"/>
      <c r="AD20" s="47"/>
      <c r="AE20" s="14"/>
      <c r="AF20" s="113"/>
      <c r="AG20" s="43"/>
      <c r="AH20" s="43"/>
      <c r="AI20" s="43"/>
      <c r="AJ20" s="43"/>
      <c r="AK20" s="47"/>
      <c r="AL20" s="47"/>
      <c r="AM20" s="14"/>
      <c r="AN20" s="113"/>
      <c r="AO20" s="43"/>
      <c r="AP20" s="43"/>
      <c r="AQ20" s="43"/>
      <c r="AR20" s="43"/>
      <c r="AS20" s="47"/>
      <c r="AT20" s="47"/>
      <c r="AU20" s="14"/>
      <c r="AV20" s="113"/>
      <c r="AW20" s="43"/>
      <c r="AX20" s="43"/>
      <c r="AY20" s="43"/>
      <c r="AZ20" s="43"/>
      <c r="BA20" s="47"/>
      <c r="BB20" s="47"/>
    </row>
    <row r="21" spans="1:54" ht="19.5" customHeight="1">
      <c r="A21" s="34" t="s">
        <v>21</v>
      </c>
      <c r="B21" s="48"/>
      <c r="C21" s="49"/>
      <c r="D21" s="50"/>
      <c r="E21" s="107"/>
      <c r="F21" s="99"/>
      <c r="G21" s="99"/>
      <c r="H21" s="100"/>
      <c r="I21" s="107"/>
      <c r="J21" s="99"/>
      <c r="K21" s="114"/>
      <c r="L21" s="100"/>
      <c r="M21" s="100"/>
      <c r="N21" s="107">
        <v>0.16</v>
      </c>
      <c r="O21" s="99"/>
      <c r="P21" s="114"/>
      <c r="Q21" s="100"/>
      <c r="R21" s="100"/>
      <c r="S21" s="100"/>
      <c r="T21" s="100"/>
      <c r="U21" s="100"/>
      <c r="V21" s="107">
        <v>0.109</v>
      </c>
      <c r="W21" s="99"/>
      <c r="X21" s="114"/>
      <c r="Y21" s="100"/>
      <c r="Z21" s="100"/>
      <c r="AA21" s="100"/>
      <c r="AB21" s="100"/>
      <c r="AC21" s="100"/>
      <c r="AD21" s="107">
        <f>23741/AD11</f>
        <v>0.19745991083904452</v>
      </c>
      <c r="AE21" s="99"/>
      <c r="AF21" s="114"/>
      <c r="AG21" s="100"/>
      <c r="AH21" s="100"/>
      <c r="AI21" s="100"/>
      <c r="AJ21" s="100"/>
      <c r="AK21" s="100"/>
      <c r="AL21" s="107"/>
      <c r="AM21" s="99"/>
      <c r="AN21" s="114"/>
      <c r="AO21" s="100"/>
      <c r="AP21" s="100"/>
      <c r="AQ21" s="100"/>
      <c r="AR21" s="100"/>
      <c r="AS21" s="100"/>
      <c r="AT21" s="107"/>
      <c r="AU21" s="99"/>
      <c r="AV21" s="114"/>
      <c r="AW21" s="100"/>
      <c r="AX21" s="100"/>
      <c r="AY21" s="100"/>
      <c r="AZ21" s="100"/>
      <c r="BA21" s="100"/>
      <c r="BB21" s="107"/>
    </row>
    <row r="22" spans="1:54" ht="19.5" customHeight="1">
      <c r="A22" s="46" t="s">
        <v>22</v>
      </c>
      <c r="B22" s="51"/>
      <c r="C22" s="52"/>
      <c r="D22" s="53"/>
      <c r="E22" s="108"/>
      <c r="F22" s="52"/>
      <c r="G22" s="52"/>
      <c r="H22" s="53"/>
      <c r="I22" s="108"/>
      <c r="J22" s="52"/>
      <c r="K22" s="115"/>
      <c r="L22" s="53"/>
      <c r="M22" s="53"/>
      <c r="N22" s="108"/>
      <c r="O22" s="52"/>
      <c r="P22" s="115"/>
      <c r="Q22" s="53"/>
      <c r="R22" s="53"/>
      <c r="S22" s="53"/>
      <c r="T22" s="53"/>
      <c r="U22" s="53"/>
      <c r="V22" s="125"/>
      <c r="W22" s="52"/>
      <c r="X22" s="115"/>
      <c r="Y22" s="53"/>
      <c r="Z22" s="53"/>
      <c r="AA22" s="53"/>
      <c r="AB22" s="53"/>
      <c r="AC22" s="53"/>
      <c r="AD22" s="125"/>
      <c r="AE22" s="52"/>
      <c r="AF22" s="115"/>
      <c r="AG22" s="53"/>
      <c r="AH22" s="53"/>
      <c r="AI22" s="53"/>
      <c r="AJ22" s="53"/>
      <c r="AK22" s="53"/>
      <c r="AL22" s="125"/>
      <c r="AM22" s="52"/>
      <c r="AN22" s="115"/>
      <c r="AO22" s="53"/>
      <c r="AP22" s="53"/>
      <c r="AQ22" s="53"/>
      <c r="AR22" s="53"/>
      <c r="AS22" s="53"/>
      <c r="AT22" s="125"/>
      <c r="AU22" s="52"/>
      <c r="AV22" s="115"/>
      <c r="AW22" s="53"/>
      <c r="AX22" s="53"/>
      <c r="AY22" s="53"/>
      <c r="AZ22" s="53"/>
      <c r="BA22" s="53"/>
      <c r="BB22" s="125"/>
    </row>
    <row r="23" spans="1:54" ht="19.5" customHeight="1">
      <c r="A23" s="34" t="s">
        <v>23</v>
      </c>
      <c r="B23" s="48"/>
      <c r="C23" s="49"/>
      <c r="D23" s="50"/>
      <c r="E23" s="107">
        <v>0.505</v>
      </c>
      <c r="F23" s="49"/>
      <c r="G23" s="49"/>
      <c r="H23" s="50"/>
      <c r="I23" s="107">
        <v>0.51200000000000001</v>
      </c>
      <c r="J23" s="49"/>
      <c r="K23" s="116"/>
      <c r="L23" s="50"/>
      <c r="M23" s="50"/>
      <c r="N23" s="107">
        <v>0.502</v>
      </c>
      <c r="O23" s="49"/>
      <c r="P23" s="116"/>
      <c r="Q23" s="50"/>
      <c r="R23" s="50">
        <v>0.48</v>
      </c>
      <c r="S23" s="50"/>
      <c r="T23" s="50"/>
      <c r="U23" s="50"/>
      <c r="V23" s="107">
        <v>0.41599999999999998</v>
      </c>
      <c r="W23" s="49"/>
      <c r="X23" s="116"/>
      <c r="Y23" s="50"/>
      <c r="Z23" s="50"/>
      <c r="AA23" s="50"/>
      <c r="AB23" s="50"/>
      <c r="AC23" s="50"/>
      <c r="AD23" s="107">
        <v>0.36799999999999999</v>
      </c>
      <c r="AE23" s="49"/>
      <c r="AF23" s="116"/>
      <c r="AG23" s="50"/>
      <c r="AH23" s="50"/>
      <c r="AI23" s="50"/>
      <c r="AJ23" s="50"/>
      <c r="AK23" s="50"/>
      <c r="AL23" s="107"/>
      <c r="AM23" s="49"/>
      <c r="AN23" s="116"/>
      <c r="AO23" s="50"/>
      <c r="AP23" s="50"/>
      <c r="AQ23" s="50"/>
      <c r="AR23" s="50"/>
      <c r="AS23" s="50"/>
      <c r="AT23" s="107"/>
      <c r="AU23" s="49"/>
      <c r="AV23" s="116"/>
      <c r="AW23" s="50"/>
      <c r="AX23" s="50"/>
      <c r="AY23" s="50"/>
      <c r="AZ23" s="50"/>
      <c r="BA23" s="50"/>
      <c r="BB23" s="107"/>
    </row>
    <row r="24" spans="1:54" ht="19.5" customHeight="1">
      <c r="A24" s="46"/>
      <c r="B24" s="51"/>
      <c r="C24" s="52"/>
      <c r="D24" s="53"/>
      <c r="E24" s="108"/>
      <c r="F24" s="52"/>
      <c r="G24" s="52"/>
      <c r="H24" s="53"/>
      <c r="I24" s="108"/>
      <c r="J24" s="52"/>
      <c r="K24" s="115"/>
      <c r="L24" s="53"/>
      <c r="M24" s="53"/>
      <c r="N24" s="108"/>
      <c r="O24" s="52"/>
      <c r="P24" s="115"/>
      <c r="Q24" s="53"/>
      <c r="R24" s="53"/>
      <c r="S24" s="126"/>
      <c r="T24" s="126"/>
      <c r="U24" s="126"/>
      <c r="V24" s="127"/>
      <c r="W24" s="52"/>
      <c r="X24" s="115"/>
      <c r="Y24" s="53"/>
      <c r="Z24" s="53"/>
      <c r="AA24" s="126"/>
      <c r="AB24" s="126"/>
      <c r="AC24" s="126"/>
      <c r="AD24" s="127"/>
      <c r="AE24" s="52"/>
      <c r="AF24" s="115"/>
      <c r="AG24" s="53"/>
      <c r="AH24" s="53"/>
      <c r="AI24" s="126"/>
      <c r="AJ24" s="126"/>
      <c r="AK24" s="126"/>
      <c r="AL24" s="127"/>
      <c r="AM24" s="52"/>
      <c r="AN24" s="115"/>
      <c r="AO24" s="53"/>
      <c r="AP24" s="53"/>
      <c r="AQ24" s="126"/>
      <c r="AR24" s="126"/>
      <c r="AS24" s="126"/>
      <c r="AT24" s="127"/>
      <c r="AU24" s="52"/>
      <c r="AV24" s="115"/>
      <c r="AW24" s="53"/>
      <c r="AX24" s="53"/>
      <c r="AY24" s="126"/>
      <c r="AZ24" s="126"/>
      <c r="BA24" s="126"/>
      <c r="BB24" s="127"/>
    </row>
    <row r="25" spans="1:54" ht="23.25" customHeight="1">
      <c r="A25" s="54" t="s">
        <v>24</v>
      </c>
      <c r="B25" s="55"/>
      <c r="C25" s="109"/>
      <c r="D25" s="57"/>
      <c r="E25" s="58"/>
      <c r="F25" s="33"/>
      <c r="G25" s="56"/>
      <c r="H25" s="57"/>
      <c r="I25" s="58"/>
      <c r="J25" s="33"/>
      <c r="K25" s="117"/>
      <c r="L25" s="131"/>
      <c r="M25" s="57"/>
      <c r="N25" s="58"/>
      <c r="O25" s="33"/>
      <c r="P25" s="117"/>
      <c r="Q25" s="131"/>
      <c r="R25" s="131"/>
      <c r="S25" s="68"/>
      <c r="T25" s="68"/>
      <c r="U25" s="122"/>
      <c r="V25" s="123"/>
      <c r="W25" s="33"/>
      <c r="X25" s="117"/>
      <c r="Y25" s="131"/>
      <c r="Z25" s="131"/>
      <c r="AA25" s="68"/>
      <c r="AB25" s="68"/>
      <c r="AC25" s="122"/>
      <c r="AD25" s="123"/>
      <c r="AE25" s="33"/>
      <c r="AF25" s="117"/>
      <c r="AG25" s="131"/>
      <c r="AH25" s="131"/>
      <c r="AI25" s="68"/>
      <c r="AJ25" s="68"/>
      <c r="AK25" s="122"/>
      <c r="AL25" s="123"/>
      <c r="AM25" s="33"/>
      <c r="AN25" s="117"/>
      <c r="AO25" s="131"/>
      <c r="AP25" s="131"/>
      <c r="AQ25" s="68"/>
      <c r="AR25" s="68"/>
      <c r="AS25" s="122"/>
      <c r="AT25" s="123"/>
      <c r="AU25" s="33"/>
      <c r="AV25" s="117"/>
      <c r="AW25" s="131"/>
      <c r="AX25" s="131"/>
      <c r="AY25" s="68"/>
      <c r="AZ25" s="68"/>
      <c r="BA25" s="122"/>
      <c r="BB25" s="123"/>
    </row>
    <row r="26" spans="1:54" s="144" customFormat="1" ht="19.5" customHeight="1">
      <c r="A26" s="46" t="s">
        <v>38</v>
      </c>
      <c r="B26" s="145"/>
      <c r="C26" s="146"/>
      <c r="D26" s="147"/>
      <c r="E26" s="138">
        <v>11565</v>
      </c>
      <c r="F26" s="148"/>
      <c r="G26" s="146"/>
      <c r="H26" s="147"/>
      <c r="I26" s="138">
        <v>11918</v>
      </c>
      <c r="J26" s="148"/>
      <c r="K26" s="149">
        <v>5346</v>
      </c>
      <c r="L26" s="150">
        <f>6911.74250561991-K26</f>
        <v>1565.7425056199099</v>
      </c>
      <c r="M26" s="143">
        <f>N26-K26</f>
        <v>6926</v>
      </c>
      <c r="N26" s="138">
        <v>12272</v>
      </c>
      <c r="O26" s="148"/>
      <c r="P26" s="149">
        <v>2440.1098357617402</v>
      </c>
      <c r="Q26" s="150">
        <f>R26-P26</f>
        <v>4312.8901642382598</v>
      </c>
      <c r="R26" s="150">
        <v>6753</v>
      </c>
      <c r="S26" s="150">
        <f>12490.9664503018-R26</f>
        <v>5737.9664503017993</v>
      </c>
      <c r="T26" s="150">
        <f>U26-S26</f>
        <v>11077.033549698201</v>
      </c>
      <c r="U26" s="143">
        <f>V26-R26</f>
        <v>16815</v>
      </c>
      <c r="V26" s="138">
        <v>23568</v>
      </c>
      <c r="W26" s="148"/>
      <c r="X26" s="149">
        <v>7816.6659</v>
      </c>
      <c r="Y26" s="150">
        <f>Z26-X26</f>
        <v>7927.6499113013997</v>
      </c>
      <c r="Z26" s="150">
        <v>15744.3158113014</v>
      </c>
      <c r="AA26" s="150">
        <v>8193.2801507119693</v>
      </c>
      <c r="AB26" s="142">
        <f>AC26-AA26</f>
        <v>12786.404037986631</v>
      </c>
      <c r="AC26" s="143">
        <f>AD26-Z26</f>
        <v>20979.6841886986</v>
      </c>
      <c r="AD26" s="138">
        <v>36724</v>
      </c>
      <c r="AE26" s="148"/>
      <c r="AF26" s="149">
        <v>9319.7999999999993</v>
      </c>
      <c r="AG26" s="150">
        <f>AH26-AF26</f>
        <v>8075.2000000000007</v>
      </c>
      <c r="AH26" s="150">
        <v>17395</v>
      </c>
      <c r="AI26" s="150">
        <v>9783.3670000000002</v>
      </c>
      <c r="AJ26" s="142">
        <f>AK26-AI26</f>
        <v>19750.633000000002</v>
      </c>
      <c r="AK26" s="143">
        <f>AL26-AH26</f>
        <v>29534</v>
      </c>
      <c r="AL26" s="138">
        <v>46929</v>
      </c>
      <c r="AM26" s="148"/>
      <c r="AN26" s="149">
        <v>5487.5709999999999</v>
      </c>
      <c r="AO26" s="178">
        <v>4268.8969999999999</v>
      </c>
      <c r="AP26" s="178">
        <f>AN26+AO26</f>
        <v>9756.4680000000008</v>
      </c>
      <c r="AQ26" s="178">
        <v>4715.5889999999999</v>
      </c>
      <c r="AR26" s="142">
        <f>AS26-AQ26</f>
        <v>17203.942999999999</v>
      </c>
      <c r="AS26" s="178">
        <f>AT26-AP26</f>
        <v>21919.531999999999</v>
      </c>
      <c r="AT26" s="179">
        <v>31676</v>
      </c>
      <c r="AU26" s="148"/>
      <c r="AV26" s="149">
        <v>6167.4830000000002</v>
      </c>
      <c r="AW26" s="150"/>
      <c r="AX26" s="150"/>
      <c r="AY26" s="150"/>
      <c r="AZ26" s="142"/>
      <c r="BA26" s="143"/>
      <c r="BB26" s="138"/>
    </row>
    <row r="27" spans="1:54" s="41" customFormat="1" ht="19.5" customHeight="1">
      <c r="A27" s="36" t="s">
        <v>18</v>
      </c>
      <c r="B27" s="59"/>
      <c r="C27" s="45"/>
      <c r="D27" s="60"/>
      <c r="E27" s="60">
        <f>E26/E11</f>
        <v>0.14940702271141773</v>
      </c>
      <c r="F27" s="33"/>
      <c r="G27" s="45"/>
      <c r="H27" s="60"/>
      <c r="I27" s="60">
        <f>I26/I11</f>
        <v>0.15327828793373974</v>
      </c>
      <c r="J27" s="33"/>
      <c r="K27" s="38">
        <f>K26/K11</f>
        <v>0.17277486910994763</v>
      </c>
      <c r="L27" s="39">
        <f>L26/L11</f>
        <v>0.10798096277685355</v>
      </c>
      <c r="M27" s="60">
        <f>M26/M11</f>
        <v>0.17424776089362987</v>
      </c>
      <c r="N27" s="60">
        <f>N26/N11</f>
        <v>0.17360305559485076</v>
      </c>
      <c r="O27" s="33"/>
      <c r="P27" s="38">
        <f t="shared" ref="P27:V27" si="15">P26/P11</f>
        <v>0.17248017703598667</v>
      </c>
      <c r="Q27" s="39">
        <f t="shared" si="15"/>
        <v>0.26362715485315907</v>
      </c>
      <c r="R27" s="39">
        <f t="shared" si="15"/>
        <v>0.2213590323532304</v>
      </c>
      <c r="S27" s="39">
        <f t="shared" si="15"/>
        <v>0.25985415248616833</v>
      </c>
      <c r="T27" s="39">
        <f t="shared" si="15"/>
        <v>0.28472355115269166</v>
      </c>
      <c r="U27" s="60">
        <f t="shared" si="15"/>
        <v>0.27571897226921388</v>
      </c>
      <c r="V27" s="60">
        <f t="shared" si="15"/>
        <v>0.25759344894216513</v>
      </c>
      <c r="W27" s="33"/>
      <c r="X27" s="38">
        <f t="shared" ref="X27:AD27" si="16">X26/X11</f>
        <v>0.36388055888178106</v>
      </c>
      <c r="Y27" s="39">
        <f t="shared" si="16"/>
        <v>0.37194305589487858</v>
      </c>
      <c r="Z27" s="39">
        <f t="shared" si="16"/>
        <v>0.36789605222313332</v>
      </c>
      <c r="AA27" s="39">
        <f t="shared" si="16"/>
        <v>0.28957606180662882</v>
      </c>
      <c r="AB27" s="39">
        <f t="shared" si="16"/>
        <v>0.26019091277047818</v>
      </c>
      <c r="AC27" s="60">
        <f t="shared" si="16"/>
        <v>0.27092778139892915</v>
      </c>
      <c r="AD27" s="60">
        <f t="shared" si="16"/>
        <v>0.30544281056623862</v>
      </c>
      <c r="AE27" s="33"/>
      <c r="AF27" s="38">
        <f t="shared" ref="AF27:AL27" si="17">AF26/AF11</f>
        <v>0.38825058530448331</v>
      </c>
      <c r="AG27" s="39">
        <f t="shared" si="17"/>
        <v>0.3659832127771433</v>
      </c>
      <c r="AH27" s="39">
        <f t="shared" si="17"/>
        <v>0.37758579522021318</v>
      </c>
      <c r="AI27" s="39">
        <f t="shared" si="17"/>
        <v>0.35315056664630645</v>
      </c>
      <c r="AJ27" s="39">
        <f t="shared" si="17"/>
        <v>0.3384571728027212</v>
      </c>
      <c r="AK27" s="60">
        <f t="shared" si="17"/>
        <v>0.34318715285040324</v>
      </c>
      <c r="AL27" s="60">
        <f t="shared" si="17"/>
        <v>0.35518100009839021</v>
      </c>
      <c r="AM27" s="33"/>
      <c r="AN27" s="38">
        <f>AN26/AN11</f>
        <v>0.22860497571298835</v>
      </c>
      <c r="AO27" s="39">
        <f>AO26/AO11</f>
        <v>0.19347442033320641</v>
      </c>
      <c r="AP27" s="39">
        <f>AP26/AP11</f>
        <v>0.21177946124291824</v>
      </c>
      <c r="AQ27" s="39">
        <f t="shared" ref="AQ27:AT27" si="18">AQ26/AQ11</f>
        <v>0.1702187935320314</v>
      </c>
      <c r="AR27" s="39">
        <f t="shared" si="18"/>
        <v>0.2948157615423852</v>
      </c>
      <c r="AS27" s="39">
        <f t="shared" si="18"/>
        <v>0.2547065002672616</v>
      </c>
      <c r="AT27" s="167">
        <f t="shared" si="18"/>
        <v>0.23973903895494486</v>
      </c>
      <c r="AU27" s="33"/>
      <c r="AV27" s="38">
        <f>AV26/AV11</f>
        <v>0.2454468830985507</v>
      </c>
      <c r="AW27" s="39"/>
      <c r="AX27" s="39"/>
      <c r="AY27" s="39"/>
      <c r="AZ27" s="39"/>
      <c r="BA27" s="60"/>
      <c r="BB27" s="60"/>
    </row>
    <row r="28" spans="1:54" s="41" customFormat="1" ht="19.5" customHeight="1">
      <c r="A28" s="162" t="s">
        <v>15</v>
      </c>
      <c r="B28" s="37"/>
      <c r="C28" s="45"/>
      <c r="D28" s="42"/>
      <c r="E28" s="95"/>
      <c r="F28" s="33"/>
      <c r="G28" s="45"/>
      <c r="H28" s="42"/>
      <c r="I28" s="95">
        <f>I26/E26-1</f>
        <v>3.0523130134024967E-2</v>
      </c>
      <c r="J28" s="33"/>
      <c r="K28" s="38"/>
      <c r="L28" s="39"/>
      <c r="M28" s="42"/>
      <c r="N28" s="95">
        <f>N26/I26-1</f>
        <v>2.9702970297029729E-2</v>
      </c>
      <c r="O28" s="33"/>
      <c r="P28" s="38"/>
      <c r="Q28" s="39"/>
      <c r="R28" s="39">
        <f>R26/K26-1</f>
        <v>0.2631874298540966</v>
      </c>
      <c r="S28" s="39">
        <f>S26/L26-1</f>
        <v>2.6646935429718179</v>
      </c>
      <c r="T28" s="39"/>
      <c r="U28" s="42">
        <f>U26/M26-1</f>
        <v>1.4278082587352006</v>
      </c>
      <c r="V28" s="95">
        <f>V26/N26-1</f>
        <v>0.92046936114732736</v>
      </c>
      <c r="W28" s="33"/>
      <c r="X28" s="38">
        <f t="shared" ref="X28:AD28" si="19">X26/P26-1</f>
        <v>2.2034073980771591</v>
      </c>
      <c r="Y28" s="39">
        <f t="shared" si="19"/>
        <v>0.83812933077593854</v>
      </c>
      <c r="Z28" s="39">
        <f t="shared" si="19"/>
        <v>1.3314550290687692</v>
      </c>
      <c r="AA28" s="39">
        <f t="shared" si="19"/>
        <v>0.42790659751609872</v>
      </c>
      <c r="AB28" s="39">
        <f t="shared" si="19"/>
        <v>0.15431663004532492</v>
      </c>
      <c r="AC28" s="42">
        <f t="shared" si="19"/>
        <v>0.24767672843881061</v>
      </c>
      <c r="AD28" s="95">
        <f t="shared" si="19"/>
        <v>0.55821452817379491</v>
      </c>
      <c r="AE28" s="33"/>
      <c r="AF28" s="38">
        <f t="shared" ref="AF28:AL28" si="20">AF26/X26-1</f>
        <v>0.19229862440455592</v>
      </c>
      <c r="AG28" s="39">
        <f t="shared" si="20"/>
        <v>1.8612084331355083E-2</v>
      </c>
      <c r="AH28" s="39">
        <f t="shared" si="20"/>
        <v>0.10484318331024123</v>
      </c>
      <c r="AI28" s="39">
        <f t="shared" si="20"/>
        <v>0.19407207126316273</v>
      </c>
      <c r="AJ28" s="39">
        <f t="shared" si="20"/>
        <v>0.54465891593317517</v>
      </c>
      <c r="AK28" s="42">
        <f t="shared" si="20"/>
        <v>0.40774283036679182</v>
      </c>
      <c r="AL28" s="95">
        <f t="shared" si="20"/>
        <v>0.2778836728025269</v>
      </c>
      <c r="AM28" s="33"/>
      <c r="AN28" s="38"/>
      <c r="AO28" s="159"/>
      <c r="AP28" s="159"/>
      <c r="AQ28" s="159"/>
      <c r="AR28" s="159"/>
      <c r="AS28" s="160"/>
      <c r="AT28" s="95"/>
      <c r="AU28" s="33"/>
      <c r="AV28" s="38">
        <f>AV26/AN26-1</f>
        <v>0.12390035591339044</v>
      </c>
      <c r="AW28" s="39"/>
      <c r="AX28" s="39"/>
      <c r="AY28" s="39"/>
      <c r="AZ28" s="39"/>
      <c r="BA28" s="42"/>
      <c r="BB28" s="95"/>
    </row>
    <row r="29" spans="1:54" ht="19.5" customHeight="1">
      <c r="A29" s="27" t="s">
        <v>16</v>
      </c>
      <c r="B29" s="29"/>
      <c r="C29" s="104"/>
      <c r="D29" s="31"/>
      <c r="E29" s="32"/>
      <c r="F29" s="33"/>
      <c r="G29" s="104"/>
      <c r="H29" s="31"/>
      <c r="I29" s="32"/>
      <c r="J29" s="33"/>
      <c r="K29" s="30"/>
      <c r="L29" s="129"/>
      <c r="M29" s="31"/>
      <c r="N29" s="32"/>
      <c r="O29" s="33"/>
      <c r="P29" s="30"/>
      <c r="Q29" s="129"/>
      <c r="R29" s="129"/>
      <c r="S29" s="129"/>
      <c r="T29" s="129"/>
      <c r="U29" s="31"/>
      <c r="V29" s="32"/>
      <c r="W29" s="33"/>
      <c r="X29" s="30"/>
      <c r="Y29" s="129"/>
      <c r="Z29" s="129"/>
      <c r="AA29" s="129"/>
      <c r="AB29" s="129"/>
      <c r="AC29" s="31"/>
      <c r="AD29" s="32"/>
      <c r="AE29" s="33"/>
      <c r="AF29" s="30"/>
      <c r="AG29" s="129"/>
      <c r="AH29" s="129"/>
      <c r="AI29" s="129"/>
      <c r="AJ29" s="129"/>
      <c r="AK29" s="31"/>
      <c r="AL29" s="32"/>
      <c r="AM29" s="33"/>
      <c r="AN29" s="30"/>
      <c r="AO29" s="175"/>
      <c r="AP29" s="175"/>
      <c r="AQ29" s="175"/>
      <c r="AR29" s="175"/>
      <c r="AS29" s="176"/>
      <c r="AT29" s="177"/>
      <c r="AU29" s="33"/>
      <c r="AV29" s="30"/>
      <c r="AW29" s="129"/>
      <c r="AX29" s="129"/>
      <c r="AY29" s="129"/>
      <c r="AZ29" s="129"/>
      <c r="BA29" s="31"/>
      <c r="BB29" s="32"/>
    </row>
    <row r="30" spans="1:54" ht="19.5" customHeight="1">
      <c r="A30" s="101" t="s">
        <v>17</v>
      </c>
      <c r="B30" s="35"/>
      <c r="C30" s="105"/>
      <c r="D30" s="92"/>
      <c r="E30" s="120">
        <v>10072</v>
      </c>
      <c r="F30" s="96"/>
      <c r="G30" s="44"/>
      <c r="H30" s="92"/>
      <c r="I30" s="120">
        <v>9340</v>
      </c>
      <c r="J30" s="96"/>
      <c r="K30" s="119">
        <v>4597</v>
      </c>
      <c r="L30" s="130">
        <f>5517.8-K30</f>
        <v>920.80000000000018</v>
      </c>
      <c r="M30" s="121">
        <f>N30-K30</f>
        <v>4062</v>
      </c>
      <c r="N30" s="120">
        <v>8659</v>
      </c>
      <c r="O30" s="96"/>
      <c r="P30" s="119">
        <v>1371.83003555143</v>
      </c>
      <c r="Q30" s="130">
        <f>R30-P30</f>
        <v>3119.1699644485698</v>
      </c>
      <c r="R30" s="130">
        <v>4491</v>
      </c>
      <c r="S30" s="130">
        <v>2116.0574080414922</v>
      </c>
      <c r="T30" s="130">
        <f>U30-S30</f>
        <v>2459.9425919585078</v>
      </c>
      <c r="U30" s="121">
        <f>V30-R30</f>
        <v>4576</v>
      </c>
      <c r="V30" s="120">
        <v>9067</v>
      </c>
      <c r="W30" s="96"/>
      <c r="X30" s="119">
        <v>3328.1668404819202</v>
      </c>
      <c r="Y30" s="130">
        <f>Z30-X30</f>
        <v>2592.1184107352201</v>
      </c>
      <c r="Z30" s="130">
        <v>5920.2852512171403</v>
      </c>
      <c r="AA30" s="130">
        <v>2878.0629401388901</v>
      </c>
      <c r="AB30" s="130">
        <f>AC30-AA30</f>
        <v>3229.6518086439696</v>
      </c>
      <c r="AC30" s="121">
        <f>AD30-Z30</f>
        <v>6107.7147487828597</v>
      </c>
      <c r="AD30" s="120">
        <v>12028</v>
      </c>
      <c r="AE30" s="96"/>
      <c r="AF30" s="119">
        <v>2495.8000000000002</v>
      </c>
      <c r="AG30" s="130">
        <f>AH30-AF30</f>
        <v>3028.2</v>
      </c>
      <c r="AH30" s="130">
        <v>5524</v>
      </c>
      <c r="AI30" s="130">
        <v>1733.17</v>
      </c>
      <c r="AJ30" s="130">
        <f>AK30-AI30</f>
        <v>7638.83</v>
      </c>
      <c r="AK30" s="121">
        <f>AL30-AH30</f>
        <v>9372</v>
      </c>
      <c r="AL30" s="120">
        <v>14896</v>
      </c>
      <c r="AM30" s="96"/>
      <c r="AN30" s="119">
        <v>2525.8290000000002</v>
      </c>
      <c r="AO30" s="121">
        <v>2427.5070000000001</v>
      </c>
      <c r="AP30" s="121">
        <f>AN30+AO30</f>
        <v>4953.3360000000002</v>
      </c>
      <c r="AQ30" s="121">
        <v>2141.5790000000002</v>
      </c>
      <c r="AR30" s="121">
        <f>AS30-AQ30</f>
        <v>9367.0850000000009</v>
      </c>
      <c r="AS30" s="121">
        <f>AT30-AP30</f>
        <v>11508.664000000001</v>
      </c>
      <c r="AT30" s="120">
        <v>16462</v>
      </c>
      <c r="AU30" s="96"/>
      <c r="AV30" s="119">
        <v>2886.328</v>
      </c>
      <c r="AW30" s="130"/>
      <c r="AX30" s="130"/>
      <c r="AY30" s="130"/>
      <c r="AZ30" s="130"/>
      <c r="BA30" s="121"/>
      <c r="BB30" s="120"/>
    </row>
    <row r="31" spans="1:54" s="41" customFormat="1" ht="19.5" customHeight="1">
      <c r="A31" s="36" t="s">
        <v>18</v>
      </c>
      <c r="B31" s="37"/>
      <c r="C31" s="45"/>
      <c r="D31" s="39"/>
      <c r="E31" s="40">
        <f>E30/E14</f>
        <v>0.13351184400641578</v>
      </c>
      <c r="F31" s="19"/>
      <c r="G31" s="45"/>
      <c r="H31" s="39"/>
      <c r="I31" s="40">
        <f>I30/I14</f>
        <v>0.12531025692627626</v>
      </c>
      <c r="J31" s="19"/>
      <c r="K31" s="38">
        <f>K30/K14</f>
        <v>0.16062755512072399</v>
      </c>
      <c r="L31" s="159">
        <f>L30/L14</f>
        <v>7.756039211124563E-2</v>
      </c>
      <c r="M31" s="159">
        <f>M30/M14</f>
        <v>0.11453868711933228</v>
      </c>
      <c r="N31" s="95">
        <f>N30/N14</f>
        <v>0.13512163912426073</v>
      </c>
      <c r="O31" s="19"/>
      <c r="P31" s="38">
        <f t="shared" ref="P31:V31" si="21">P30/P14</f>
        <v>0.11401531880467139</v>
      </c>
      <c r="Q31" s="39">
        <f t="shared" si="21"/>
        <v>0.24759207910834954</v>
      </c>
      <c r="R31" s="39">
        <f t="shared" si="21"/>
        <v>0.18233861144945188</v>
      </c>
      <c r="S31" s="39">
        <f t="shared" si="21"/>
        <v>0.13040683513191448</v>
      </c>
      <c r="T31" s="39">
        <f t="shared" si="21"/>
        <v>8.528610325047685E-2</v>
      </c>
      <c r="U31" s="39">
        <f t="shared" si="21"/>
        <v>0.10153095185267362</v>
      </c>
      <c r="V31" s="40">
        <f t="shared" si="21"/>
        <v>0.13008608321377332</v>
      </c>
      <c r="W31" s="19"/>
      <c r="X31" s="38">
        <f t="shared" ref="X31:AD31" si="22">X30/X14</f>
        <v>0.21953859104200274</v>
      </c>
      <c r="Y31" s="39">
        <f t="shared" si="22"/>
        <v>0.17185681961191562</v>
      </c>
      <c r="Z31" s="39">
        <f t="shared" si="22"/>
        <v>0.19575825924666063</v>
      </c>
      <c r="AA31" s="39">
        <f t="shared" si="22"/>
        <v>0.1443715077578738</v>
      </c>
      <c r="AB31" s="39">
        <f t="shared" si="22"/>
        <v>9.0070216387939633E-2</v>
      </c>
      <c r="AC31" s="39">
        <f t="shared" si="22"/>
        <v>0.10947263003441539</v>
      </c>
      <c r="AD31" s="40">
        <f t="shared" si="22"/>
        <v>0.13980356831522056</v>
      </c>
      <c r="AE31" s="19"/>
      <c r="AF31" s="38">
        <f t="shared" ref="AF31:AL31" si="23">AF30/AF14</f>
        <v>0.16467296995929032</v>
      </c>
      <c r="AG31" s="39">
        <f t="shared" si="23"/>
        <v>0.2014649821367982</v>
      </c>
      <c r="AH31" s="39">
        <f t="shared" si="23"/>
        <v>0.18299267896776758</v>
      </c>
      <c r="AI31" s="39">
        <f t="shared" si="23"/>
        <v>9.8671448159522737E-2</v>
      </c>
      <c r="AJ31" s="39">
        <f t="shared" si="23"/>
        <v>0.1807325276561155</v>
      </c>
      <c r="AK31" s="39">
        <f t="shared" si="23"/>
        <v>0.15664120606374621</v>
      </c>
      <c r="AL31" s="40">
        <f t="shared" si="23"/>
        <v>0.1654780155080095</v>
      </c>
      <c r="AM31" s="19"/>
      <c r="AN31" s="38">
        <f>AN30/AN14</f>
        <v>0.16665428441353647</v>
      </c>
      <c r="AO31" s="39">
        <f>AO30/AO14</f>
        <v>0.16150110771810072</v>
      </c>
      <c r="AP31" s="39">
        <f>AP30/AP14</f>
        <v>0.16408838241627191</v>
      </c>
      <c r="AQ31" s="39">
        <f t="shared" ref="AQ31:AT31" si="24">AQ30/AQ14</f>
        <v>0.12192266268053484</v>
      </c>
      <c r="AR31" s="39">
        <f t="shared" si="24"/>
        <v>0.22162254544474544</v>
      </c>
      <c r="AS31" s="39">
        <f t="shared" si="24"/>
        <v>0.19235286055723622</v>
      </c>
      <c r="AT31" s="167">
        <f t="shared" si="24"/>
        <v>0.18287453620387034</v>
      </c>
      <c r="AU31" s="19"/>
      <c r="AV31" s="38">
        <f>AV30/AV14</f>
        <v>0.18218319537754155</v>
      </c>
      <c r="AW31" s="39"/>
      <c r="AX31" s="39"/>
      <c r="AY31" s="39"/>
      <c r="AZ31" s="39"/>
      <c r="BA31" s="39"/>
      <c r="BB31" s="40"/>
    </row>
    <row r="32" spans="1:54" s="41" customFormat="1" ht="19.5" customHeight="1">
      <c r="A32" s="36" t="s">
        <v>15</v>
      </c>
      <c r="B32" s="37"/>
      <c r="C32" s="45"/>
      <c r="D32" s="42"/>
      <c r="E32" s="95"/>
      <c r="F32" s="33"/>
      <c r="G32" s="45"/>
      <c r="H32" s="42"/>
      <c r="I32" s="95">
        <f>I30/E30-1</f>
        <v>-7.2676727561556742E-2</v>
      </c>
      <c r="J32" s="33"/>
      <c r="K32" s="38"/>
      <c r="L32" s="159"/>
      <c r="M32" s="160"/>
      <c r="N32" s="95">
        <f>N30/I30-1</f>
        <v>-7.2912205567451815E-2</v>
      </c>
      <c r="O32" s="33"/>
      <c r="P32" s="38"/>
      <c r="Q32" s="39"/>
      <c r="R32" s="39">
        <f>R30/K30-1</f>
        <v>-2.3058516423754671E-2</v>
      </c>
      <c r="S32" s="39">
        <f>S30/L30-1</f>
        <v>1.2980640834507948</v>
      </c>
      <c r="T32" s="39"/>
      <c r="U32" s="42">
        <f>U30/M30-1</f>
        <v>0.12653865091088123</v>
      </c>
      <c r="V32" s="95">
        <f>V30/N30-1</f>
        <v>4.711860491973674E-2</v>
      </c>
      <c r="W32" s="33"/>
      <c r="X32" s="38">
        <f t="shared" ref="X32:AD32" si="25">X30/P30-1</f>
        <v>1.4260781250092021</v>
      </c>
      <c r="Y32" s="39">
        <f t="shared" si="25"/>
        <v>-0.16897173277523714</v>
      </c>
      <c r="Z32" s="39">
        <f t="shared" si="25"/>
        <v>0.3182554556261723</v>
      </c>
      <c r="AA32" s="39">
        <f t="shared" si="25"/>
        <v>0.36010626611622465</v>
      </c>
      <c r="AB32" s="39">
        <f t="shared" si="25"/>
        <v>0.31289722744003146</v>
      </c>
      <c r="AC32" s="42">
        <f t="shared" si="25"/>
        <v>0.33472787342282784</v>
      </c>
      <c r="AD32" s="95">
        <f t="shared" si="25"/>
        <v>0.32656887614425933</v>
      </c>
      <c r="AE32" s="33"/>
      <c r="AF32" s="38">
        <f t="shared" ref="AF32:AL32" si="26">AF30/X30-1</f>
        <v>-0.25009769052364961</v>
      </c>
      <c r="AG32" s="39">
        <f t="shared" si="26"/>
        <v>0.16823366843843024</v>
      </c>
      <c r="AH32" s="39">
        <f t="shared" si="26"/>
        <v>-6.6936850911984092E-2</v>
      </c>
      <c r="AI32" s="39">
        <f t="shared" si="26"/>
        <v>-0.39779982715862339</v>
      </c>
      <c r="AJ32" s="39">
        <f t="shared" si="26"/>
        <v>1.3652178168417812</v>
      </c>
      <c r="AK32" s="42">
        <f t="shared" si="26"/>
        <v>0.53445280034855003</v>
      </c>
      <c r="AL32" s="95">
        <f t="shared" si="26"/>
        <v>0.23844363152643822</v>
      </c>
      <c r="AM32" s="33"/>
      <c r="AN32" s="38"/>
      <c r="AO32" s="39"/>
      <c r="AP32" s="39"/>
      <c r="AQ32" s="39"/>
      <c r="AR32" s="39"/>
      <c r="AS32" s="42"/>
      <c r="AT32" s="95"/>
      <c r="AU32" s="33"/>
      <c r="AV32" s="38">
        <f>AV30/AN30-1</f>
        <v>0.14272502216104099</v>
      </c>
      <c r="AW32" s="39"/>
      <c r="AX32" s="39"/>
      <c r="AY32" s="39"/>
      <c r="AZ32" s="39"/>
      <c r="BA32" s="42"/>
      <c r="BB32" s="95"/>
    </row>
    <row r="33" spans="1:54" ht="19.5" customHeight="1">
      <c r="A33" s="34" t="s">
        <v>19</v>
      </c>
      <c r="B33" s="35"/>
      <c r="C33" s="105"/>
      <c r="D33" s="92"/>
      <c r="E33" s="120">
        <v>1493</v>
      </c>
      <c r="F33" s="96"/>
      <c r="G33" s="44"/>
      <c r="H33" s="92"/>
      <c r="I33" s="120">
        <v>2578</v>
      </c>
      <c r="J33" s="96"/>
      <c r="K33" s="119">
        <v>749</v>
      </c>
      <c r="L33" s="130">
        <f>1393.9-K33</f>
        <v>644.90000000000009</v>
      </c>
      <c r="M33" s="121">
        <f>N33-K33</f>
        <v>2864</v>
      </c>
      <c r="N33" s="120">
        <v>3613</v>
      </c>
      <c r="O33" s="96"/>
      <c r="P33" s="119">
        <v>1068.27980021031</v>
      </c>
      <c r="Q33" s="130">
        <f>R33-P33</f>
        <v>1193.72019978969</v>
      </c>
      <c r="R33" s="130">
        <v>2262</v>
      </c>
      <c r="S33" s="130">
        <v>3622.3653026939201</v>
      </c>
      <c r="T33" s="130">
        <f>U33-S33</f>
        <v>8616.634697306079</v>
      </c>
      <c r="U33" s="121">
        <f>V33-R33</f>
        <v>12239</v>
      </c>
      <c r="V33" s="120">
        <v>14501</v>
      </c>
      <c r="W33" s="96"/>
      <c r="X33" s="119">
        <v>4488.4990811999996</v>
      </c>
      <c r="Y33" s="130">
        <f>Z33-X33</f>
        <v>5335.5314788842206</v>
      </c>
      <c r="Z33" s="130">
        <v>9824.0305600842203</v>
      </c>
      <c r="AA33" s="130">
        <v>5315.2172105730697</v>
      </c>
      <c r="AB33" s="130">
        <f>AC33-AA33</f>
        <v>9556.7522293427101</v>
      </c>
      <c r="AC33" s="121">
        <f>AD33-Z33</f>
        <v>14871.96943991578</v>
      </c>
      <c r="AD33" s="120">
        <v>24696</v>
      </c>
      <c r="AE33" s="96"/>
      <c r="AF33" s="119">
        <v>6823.9</v>
      </c>
      <c r="AG33" s="130">
        <f>AH33-AF33</f>
        <v>5047.1000000000004</v>
      </c>
      <c r="AH33" s="130">
        <v>11871</v>
      </c>
      <c r="AI33" s="130">
        <v>8050.1949999999997</v>
      </c>
      <c r="AJ33" s="130">
        <f>AK33-AI33</f>
        <v>12111.805</v>
      </c>
      <c r="AK33" s="121">
        <f>AL33-AH33</f>
        <v>20162</v>
      </c>
      <c r="AL33" s="120">
        <v>32033</v>
      </c>
      <c r="AM33" s="96"/>
      <c r="AN33" s="119">
        <v>2961.7420000000002</v>
      </c>
      <c r="AO33" s="121">
        <v>1841.39</v>
      </c>
      <c r="AP33" s="121">
        <f>AN33+AO33</f>
        <v>4803.1320000000005</v>
      </c>
      <c r="AQ33" s="121">
        <v>2574.0100000000002</v>
      </c>
      <c r="AR33" s="121">
        <f>AS33-AQ33</f>
        <v>7836.8579999999984</v>
      </c>
      <c r="AS33" s="121">
        <f>AT33-AP33</f>
        <v>10410.867999999999</v>
      </c>
      <c r="AT33" s="120">
        <v>15214</v>
      </c>
      <c r="AU33" s="96"/>
      <c r="AV33" s="119">
        <v>3281.1559999999999</v>
      </c>
      <c r="AW33" s="186"/>
      <c r="AX33" s="130"/>
      <c r="AY33" s="130"/>
      <c r="AZ33" s="130"/>
      <c r="BA33" s="121"/>
      <c r="BB33" s="120"/>
    </row>
    <row r="34" spans="1:54" s="41" customFormat="1" ht="19.5" customHeight="1">
      <c r="A34" s="36" t="s">
        <v>18</v>
      </c>
      <c r="B34" s="37"/>
      <c r="C34" s="45"/>
      <c r="D34" s="39"/>
      <c r="E34" s="40">
        <f>E33/E17</f>
        <v>0.759023894255211</v>
      </c>
      <c r="G34" s="45"/>
      <c r="H34" s="39"/>
      <c r="I34" s="40">
        <f>I33/I17</f>
        <v>0.80086983535259393</v>
      </c>
      <c r="K34" s="38">
        <f>K33/K17</f>
        <v>0.3224278949634094</v>
      </c>
      <c r="L34" s="159">
        <f>L33/L17</f>
        <v>0.24538238596606049</v>
      </c>
      <c r="M34" s="159">
        <f>M33/M17</f>
        <v>0.66853408029878614</v>
      </c>
      <c r="N34" s="95">
        <f>N33/N17</f>
        <v>0.54684425609202358</v>
      </c>
      <c r="P34" s="38">
        <f t="shared" ref="P34:V34" si="27">P33/P17</f>
        <v>0.50504682903277087</v>
      </c>
      <c r="Q34" s="39">
        <f t="shared" si="27"/>
        <v>0.31732765768240528</v>
      </c>
      <c r="R34" s="39">
        <f t="shared" si="27"/>
        <v>0.38489025012761613</v>
      </c>
      <c r="S34" s="39">
        <f t="shared" si="27"/>
        <v>0.61871418855602056</v>
      </c>
      <c r="T34" s="39">
        <f t="shared" si="27"/>
        <v>0.85641081214859682</v>
      </c>
      <c r="U34" s="39">
        <f t="shared" si="27"/>
        <v>0.76897461673787382</v>
      </c>
      <c r="V34" s="40">
        <f t="shared" si="27"/>
        <v>0.66539714587252785</v>
      </c>
      <c r="X34" s="38">
        <f t="shared" ref="X34:AD34" si="28">X33/X17</f>
        <v>0.71002805027820892</v>
      </c>
      <c r="Y34" s="39">
        <f t="shared" si="28"/>
        <v>0.85626924097974244</v>
      </c>
      <c r="Z34" s="39">
        <f t="shared" si="28"/>
        <v>0.78262181177397594</v>
      </c>
      <c r="AA34" s="39">
        <f t="shared" si="28"/>
        <v>0.63587253936315213</v>
      </c>
      <c r="AB34" s="39">
        <f t="shared" si="28"/>
        <v>0.71934529803807135</v>
      </c>
      <c r="AC34" s="39">
        <f t="shared" si="28"/>
        <v>0.68710845377573948</v>
      </c>
      <c r="AD34" s="40">
        <f t="shared" si="28"/>
        <v>0.72216861128169141</v>
      </c>
      <c r="AF34" s="38">
        <f t="shared" ref="AF34:AL34" si="29">AF33/AF17</f>
        <v>0.77119285754647682</v>
      </c>
      <c r="AG34" s="39">
        <f t="shared" si="29"/>
        <v>0.71758015212909654</v>
      </c>
      <c r="AH34" s="39">
        <f t="shared" si="29"/>
        <v>0.74744994333207404</v>
      </c>
      <c r="AI34" s="39">
        <f t="shared" si="29"/>
        <v>0.79405805170224053</v>
      </c>
      <c r="AJ34" s="39">
        <f t="shared" si="29"/>
        <v>0.7528023917485156</v>
      </c>
      <c r="AK34" s="39">
        <f t="shared" si="29"/>
        <v>0.76874976169596221</v>
      </c>
      <c r="AL34" s="40">
        <f t="shared" si="29"/>
        <v>0.76071623643401654</v>
      </c>
      <c r="AN34" s="38">
        <f>AN33/AN17</f>
        <v>0.33471684466293722</v>
      </c>
      <c r="AO34" s="39">
        <f>AO33/AO17</f>
        <v>0.26180280088149571</v>
      </c>
      <c r="AP34" s="39">
        <f>AP33/AP17</f>
        <v>0.30242614280317343</v>
      </c>
      <c r="AQ34" s="39">
        <f t="shared" ref="AQ34:AT34" si="30">AQ33/AQ17</f>
        <v>0.25389613116975235</v>
      </c>
      <c r="AR34" s="39">
        <f t="shared" si="30"/>
        <v>0.48709547802276271</v>
      </c>
      <c r="AS34" s="39">
        <f t="shared" si="30"/>
        <v>0.39695230106378915</v>
      </c>
      <c r="AT34" s="167">
        <f t="shared" si="30"/>
        <v>0.36130043458643046</v>
      </c>
      <c r="AV34" s="38">
        <f>AV33/AV17</f>
        <v>0.35339884920883241</v>
      </c>
      <c r="AW34" s="39"/>
      <c r="AX34" s="39"/>
      <c r="AY34" s="39"/>
      <c r="AZ34" s="39"/>
      <c r="BA34" s="39"/>
      <c r="BB34" s="40"/>
    </row>
    <row r="35" spans="1:54" s="41" customFormat="1" ht="19.5" customHeight="1">
      <c r="A35" s="36" t="s">
        <v>15</v>
      </c>
      <c r="B35" s="37"/>
      <c r="C35" s="106"/>
      <c r="D35" s="42"/>
      <c r="E35" s="95"/>
      <c r="G35" s="45"/>
      <c r="H35" s="42"/>
      <c r="I35" s="95">
        <f>I33/E33-1</f>
        <v>0.72672471533824523</v>
      </c>
      <c r="K35" s="38"/>
      <c r="L35" s="159"/>
      <c r="M35" s="160"/>
      <c r="N35" s="95">
        <f>N33/I33-1</f>
        <v>0.40147401086113277</v>
      </c>
      <c r="P35" s="38"/>
      <c r="Q35" s="39"/>
      <c r="R35" s="39">
        <f>R33/K33-1</f>
        <v>2.0200267022696927</v>
      </c>
      <c r="S35" s="39">
        <f>S33/L33-1</f>
        <v>4.6169410803131017</v>
      </c>
      <c r="T35" s="39"/>
      <c r="U35" s="42">
        <f>U33/M33-1</f>
        <v>3.273393854748603</v>
      </c>
      <c r="V35" s="95">
        <f>V33/N33-1</f>
        <v>3.0135621367284804</v>
      </c>
      <c r="X35" s="38">
        <f t="shared" ref="X35:AD35" si="31">X33/P33-1</f>
        <v>3.201613734825238</v>
      </c>
      <c r="Y35" s="39">
        <f t="shared" si="31"/>
        <v>3.4696667442037388</v>
      </c>
      <c r="Z35" s="39">
        <f t="shared" si="31"/>
        <v>3.343072749816189</v>
      </c>
      <c r="AA35" s="39">
        <f t="shared" si="31"/>
        <v>0.4673332936963015</v>
      </c>
      <c r="AB35" s="39">
        <f t="shared" si="31"/>
        <v>0.1091049539712472</v>
      </c>
      <c r="AC35" s="42">
        <f t="shared" si="31"/>
        <v>0.21512945828219454</v>
      </c>
      <c r="AD35" s="95">
        <f t="shared" si="31"/>
        <v>0.70305496172677739</v>
      </c>
      <c r="AF35" s="38">
        <f t="shared" ref="AF35:AL35" si="32">AF33/X33-1</f>
        <v>0.52030776358667108</v>
      </c>
      <c r="AG35" s="39">
        <f t="shared" si="32"/>
        <v>-5.40586219059358E-2</v>
      </c>
      <c r="AH35" s="39">
        <f t="shared" si="32"/>
        <v>0.20836350491750011</v>
      </c>
      <c r="AI35" s="39">
        <f t="shared" si="32"/>
        <v>0.51455616601829401</v>
      </c>
      <c r="AJ35" s="39">
        <f t="shared" si="32"/>
        <v>0.26735576159569652</v>
      </c>
      <c r="AK35" s="42">
        <f t="shared" si="32"/>
        <v>0.3557047761196972</v>
      </c>
      <c r="AL35" s="95">
        <f t="shared" si="32"/>
        <v>0.29709264658244261</v>
      </c>
      <c r="AN35" s="38"/>
      <c r="AO35" s="39"/>
      <c r="AP35" s="39"/>
      <c r="AQ35" s="39"/>
      <c r="AR35" s="39"/>
      <c r="AS35" s="42"/>
      <c r="AT35" s="95"/>
      <c r="AV35" s="38">
        <f>AV33/AN33-1</f>
        <v>0.1078466659148567</v>
      </c>
      <c r="AW35" s="39"/>
      <c r="AX35" s="39"/>
      <c r="AY35" s="39"/>
      <c r="AZ35" s="39"/>
      <c r="BA35" s="42"/>
      <c r="BB35" s="95"/>
    </row>
    <row r="36" spans="1:54" s="144" customFormat="1" ht="19.5" customHeight="1">
      <c r="A36" s="46" t="s">
        <v>25</v>
      </c>
      <c r="B36" s="151"/>
      <c r="C36" s="152"/>
      <c r="D36" s="153"/>
      <c r="E36" s="154">
        <v>2028</v>
      </c>
      <c r="F36" s="155"/>
      <c r="G36" s="152"/>
      <c r="H36" s="153"/>
      <c r="I36" s="154">
        <v>1969</v>
      </c>
      <c r="J36" s="155"/>
      <c r="K36" s="156">
        <v>10</v>
      </c>
      <c r="L36" s="157">
        <f>-319.665098483067-K36</f>
        <v>-329.66509848306703</v>
      </c>
      <c r="M36" s="158">
        <f>N36-K36</f>
        <v>865</v>
      </c>
      <c r="N36" s="154">
        <v>875</v>
      </c>
      <c r="O36" s="155"/>
      <c r="P36" s="156">
        <v>-477.5385</v>
      </c>
      <c r="Q36" s="157">
        <f>R36-P36</f>
        <v>-25.461500000000001</v>
      </c>
      <c r="R36" s="157">
        <v>-503</v>
      </c>
      <c r="S36" s="157">
        <f>-529.38153027457-R36</f>
        <v>-26.381530274569968</v>
      </c>
      <c r="T36" s="157">
        <f>U36-S36</f>
        <v>2063.3815302745697</v>
      </c>
      <c r="U36" s="158">
        <f>V36-R36</f>
        <v>2037</v>
      </c>
      <c r="V36" s="154">
        <v>1534</v>
      </c>
      <c r="W36" s="155"/>
      <c r="X36" s="156">
        <v>1017.25712625182</v>
      </c>
      <c r="Y36" s="157">
        <f>Z36-X36</f>
        <v>-17.199717560469935</v>
      </c>
      <c r="Z36" s="157">
        <v>1000.05740869135</v>
      </c>
      <c r="AA36" s="157">
        <v>220.511</v>
      </c>
      <c r="AB36" s="157">
        <f>AC36-AA36</f>
        <v>928.43159130865001</v>
      </c>
      <c r="AC36" s="158">
        <f>AD36-Z36</f>
        <v>1148.94259130865</v>
      </c>
      <c r="AD36" s="154">
        <v>2149</v>
      </c>
      <c r="AE36" s="155"/>
      <c r="AF36" s="156">
        <v>556.86099999999999</v>
      </c>
      <c r="AG36" s="157">
        <f>AH36-AF36</f>
        <v>162.13900000000001</v>
      </c>
      <c r="AH36" s="157">
        <v>719</v>
      </c>
      <c r="AI36" s="157">
        <v>-260.71800000000002</v>
      </c>
      <c r="AJ36" s="157">
        <f>AK36-AI36</f>
        <v>3560.7179999999998</v>
      </c>
      <c r="AK36" s="158">
        <f>AL36-AH36</f>
        <v>3300</v>
      </c>
      <c r="AL36" s="154">
        <v>4019</v>
      </c>
      <c r="AM36" s="155"/>
      <c r="AN36" s="156">
        <f t="shared" ref="AN36:AN41" si="33">AF36</f>
        <v>556.86099999999999</v>
      </c>
      <c r="AO36" s="172">
        <f t="shared" ref="AO36:AT43" si="34">AG36</f>
        <v>162.13900000000001</v>
      </c>
      <c r="AP36" s="172">
        <f t="shared" si="34"/>
        <v>719</v>
      </c>
      <c r="AQ36" s="172">
        <f t="shared" si="34"/>
        <v>-260.71800000000002</v>
      </c>
      <c r="AR36" s="172">
        <f t="shared" si="34"/>
        <v>3560.7179999999998</v>
      </c>
      <c r="AS36" s="172">
        <f t="shared" si="34"/>
        <v>3300</v>
      </c>
      <c r="AT36" s="173">
        <f t="shared" si="34"/>
        <v>4019</v>
      </c>
      <c r="AU36" s="155"/>
      <c r="AV36" s="156">
        <v>579.59699999999998</v>
      </c>
      <c r="AW36" s="157"/>
      <c r="AX36" s="157"/>
      <c r="AY36" s="157"/>
      <c r="AZ36" s="157"/>
      <c r="BA36" s="158"/>
      <c r="BB36" s="154"/>
    </row>
    <row r="37" spans="1:54" s="41" customFormat="1" ht="19.5" customHeight="1">
      <c r="A37" s="36" t="s">
        <v>18</v>
      </c>
      <c r="B37" s="59"/>
      <c r="C37" s="45"/>
      <c r="D37" s="60"/>
      <c r="E37" s="60">
        <f>E36/E11</f>
        <v>2.619951941709945E-2</v>
      </c>
      <c r="F37" s="33"/>
      <c r="G37" s="45"/>
      <c r="H37" s="60"/>
      <c r="I37" s="60">
        <f>I36/I11</f>
        <v>2.5323456027985698E-2</v>
      </c>
      <c r="J37" s="33"/>
      <c r="K37" s="38">
        <f>K36/K11</f>
        <v>3.2318531445931094E-4</v>
      </c>
      <c r="L37" s="159">
        <f>L36/L11</f>
        <v>-2.2735254743585065E-2</v>
      </c>
      <c r="M37" s="161">
        <f>M36/M11</f>
        <v>2.1762101237798127E-2</v>
      </c>
      <c r="N37" s="161">
        <f>N36/N11</f>
        <v>1.2377988400056585E-2</v>
      </c>
      <c r="O37" s="33"/>
      <c r="P37" s="38"/>
      <c r="Q37" s="39"/>
      <c r="R37" s="39">
        <f>R36/R11</f>
        <v>-1.6488019143147473E-2</v>
      </c>
      <c r="S37" s="39">
        <f>S36/S11</f>
        <v>-1.1947351470530123E-3</v>
      </c>
      <c r="T37" s="39">
        <f>T36/T11</f>
        <v>5.3037062138234399E-2</v>
      </c>
      <c r="U37" s="60">
        <f>U36/U11</f>
        <v>3.3401102974272297E-2</v>
      </c>
      <c r="V37" s="60">
        <f>V36/V11</f>
        <v>1.6766308158404672E-2</v>
      </c>
      <c r="W37" s="33"/>
      <c r="X37" s="38" t="s">
        <v>26</v>
      </c>
      <c r="Y37" s="39">
        <f t="shared" ref="Y37:AD37" si="35">Y36/Y11</f>
        <v>-8.0696241402514364E-4</v>
      </c>
      <c r="Z37" s="39">
        <f t="shared" si="35"/>
        <v>2.3368254109203675E-2</v>
      </c>
      <c r="AA37" s="39">
        <f t="shared" si="35"/>
        <v>7.7935461488513559E-3</v>
      </c>
      <c r="AB37" s="39">
        <f t="shared" si="35"/>
        <v>1.889268182593604E-2</v>
      </c>
      <c r="AC37" s="60">
        <f t="shared" si="35"/>
        <v>1.4837233221349949E-2</v>
      </c>
      <c r="AD37" s="60">
        <f t="shared" si="35"/>
        <v>1.7873777363763391E-2</v>
      </c>
      <c r="AE37" s="33"/>
      <c r="AF37" s="38">
        <f t="shared" ref="AF37:AL37" si="36">AF36/AF11</f>
        <v>2.3198095365055033E-2</v>
      </c>
      <c r="AG37" s="39">
        <f t="shared" si="36"/>
        <v>7.3484436467794274E-3</v>
      </c>
      <c r="AH37" s="39">
        <f t="shared" si="36"/>
        <v>1.5607024246239337E-2</v>
      </c>
      <c r="AI37" s="39">
        <f t="shared" si="36"/>
        <v>-9.4111474541322768E-3</v>
      </c>
      <c r="AJ37" s="39">
        <f t="shared" si="36"/>
        <v>6.1018325206476147E-2</v>
      </c>
      <c r="AK37" s="60">
        <f t="shared" si="36"/>
        <v>3.8346231611238929E-2</v>
      </c>
      <c r="AL37" s="60">
        <f t="shared" si="36"/>
        <v>3.041770417855548E-2</v>
      </c>
      <c r="AM37" s="33"/>
      <c r="AN37" s="38">
        <f t="shared" si="33"/>
        <v>2.3198095365055033E-2</v>
      </c>
      <c r="AO37" s="39">
        <f t="shared" si="34"/>
        <v>7.3484436467794274E-3</v>
      </c>
      <c r="AP37" s="39">
        <f t="shared" si="34"/>
        <v>1.5607024246239337E-2</v>
      </c>
      <c r="AQ37" s="39">
        <f t="shared" si="34"/>
        <v>-9.4111474541322768E-3</v>
      </c>
      <c r="AR37" s="39">
        <f t="shared" si="34"/>
        <v>6.1018325206476147E-2</v>
      </c>
      <c r="AS37" s="39">
        <f t="shared" si="34"/>
        <v>3.8346231611238929E-2</v>
      </c>
      <c r="AT37" s="167">
        <f t="shared" si="34"/>
        <v>3.041770417855548E-2</v>
      </c>
      <c r="AU37" s="33"/>
      <c r="AV37" s="38">
        <f>AV36/AV11</f>
        <v>2.3066180661263383E-2</v>
      </c>
      <c r="AW37" s="39"/>
      <c r="AX37" s="39"/>
      <c r="AY37" s="39"/>
      <c r="AZ37" s="39"/>
      <c r="BA37" s="60"/>
      <c r="BB37" s="60"/>
    </row>
    <row r="38" spans="1:54" s="144" customFormat="1" ht="19.5" customHeight="1">
      <c r="A38" s="46" t="s">
        <v>27</v>
      </c>
      <c r="B38" s="151"/>
      <c r="C38" s="152"/>
      <c r="D38" s="153"/>
      <c r="E38" s="154">
        <v>776</v>
      </c>
      <c r="F38" s="155"/>
      <c r="G38" s="152"/>
      <c r="H38" s="153"/>
      <c r="I38" s="154">
        <v>962</v>
      </c>
      <c r="J38" s="155"/>
      <c r="K38" s="156">
        <v>-138</v>
      </c>
      <c r="L38" s="157">
        <f>-88.5890825133979-K38</f>
        <v>49.410917486602102</v>
      </c>
      <c r="M38" s="158">
        <f>N38-K38</f>
        <v>6623</v>
      </c>
      <c r="N38" s="154">
        <v>6485</v>
      </c>
      <c r="O38" s="155"/>
      <c r="P38" s="156">
        <v>2548.1999999999998</v>
      </c>
      <c r="Q38" s="157">
        <f>R38-P38</f>
        <v>6951.8</v>
      </c>
      <c r="R38" s="157">
        <v>9500</v>
      </c>
      <c r="S38" s="157">
        <f>6514.53292295529-R38</f>
        <v>-2985.4670770447101</v>
      </c>
      <c r="T38" s="157">
        <f>U38-S38</f>
        <v>-3436.5329229552899</v>
      </c>
      <c r="U38" s="158">
        <f>V38-R38</f>
        <v>-6422</v>
      </c>
      <c r="V38" s="154">
        <v>3078</v>
      </c>
      <c r="W38" s="155"/>
      <c r="X38" s="156">
        <v>226.97800000000001</v>
      </c>
      <c r="Y38" s="157">
        <f>Z38-X38</f>
        <v>-741.28941974314694</v>
      </c>
      <c r="Z38" s="157">
        <v>-514.31141974314698</v>
      </c>
      <c r="AA38" s="157">
        <v>2028.7049999999999</v>
      </c>
      <c r="AB38" s="157">
        <f>AC38-AA38</f>
        <v>2141.6064197431469</v>
      </c>
      <c r="AC38" s="158">
        <f>AD38-Z38</f>
        <v>4170.3114197431469</v>
      </c>
      <c r="AD38" s="154">
        <v>3656</v>
      </c>
      <c r="AE38" s="155"/>
      <c r="AF38" s="156">
        <v>744.58500000000004</v>
      </c>
      <c r="AG38" s="157">
        <f>AH38-AF38</f>
        <v>-832.58500000000004</v>
      </c>
      <c r="AH38" s="157">
        <v>-88</v>
      </c>
      <c r="AI38" s="157">
        <v>-907.74</v>
      </c>
      <c r="AJ38" s="157">
        <f>AK38-AI38</f>
        <v>1283.74</v>
      </c>
      <c r="AK38" s="158">
        <f>AL38-AH38</f>
        <v>376</v>
      </c>
      <c r="AL38" s="154">
        <v>288</v>
      </c>
      <c r="AM38" s="155"/>
      <c r="AN38" s="156">
        <f t="shared" si="33"/>
        <v>744.58500000000004</v>
      </c>
      <c r="AO38" s="172">
        <f t="shared" si="34"/>
        <v>-832.58500000000004</v>
      </c>
      <c r="AP38" s="172">
        <f t="shared" si="34"/>
        <v>-88</v>
      </c>
      <c r="AQ38" s="172">
        <f t="shared" si="34"/>
        <v>-907.74</v>
      </c>
      <c r="AR38" s="172">
        <f t="shared" si="34"/>
        <v>1283.74</v>
      </c>
      <c r="AS38" s="172">
        <f t="shared" si="34"/>
        <v>376</v>
      </c>
      <c r="AT38" s="173">
        <f t="shared" si="34"/>
        <v>288</v>
      </c>
      <c r="AU38" s="155"/>
      <c r="AV38" s="156">
        <v>76.528999999999996</v>
      </c>
      <c r="AW38" s="157"/>
      <c r="AX38" s="157"/>
      <c r="AY38" s="157"/>
      <c r="AZ38" s="157"/>
      <c r="BA38" s="158"/>
      <c r="BB38" s="154"/>
    </row>
    <row r="39" spans="1:54" s="41" customFormat="1" ht="19.5" customHeight="1">
      <c r="A39" s="36" t="s">
        <v>18</v>
      </c>
      <c r="B39" s="59"/>
      <c r="C39" s="45"/>
      <c r="D39" s="60"/>
      <c r="E39" s="60">
        <f>E38/E11</f>
        <v>1.0025062656641603E-2</v>
      </c>
      <c r="F39" s="33"/>
      <c r="G39" s="45"/>
      <c r="H39" s="60"/>
      <c r="I39" s="60">
        <f>I38/I11</f>
        <v>1.237235383388636E-2</v>
      </c>
      <c r="J39" s="33"/>
      <c r="K39" s="38">
        <f>K38/K11</f>
        <v>-4.4599573395384916E-3</v>
      </c>
      <c r="L39" s="159">
        <f>L38/L11</f>
        <v>3.407609120107877E-3</v>
      </c>
      <c r="M39" s="161">
        <f>M38/M11</f>
        <v>0.16662473583576531</v>
      </c>
      <c r="N39" s="161">
        <f>N38/N11</f>
        <v>9.1738576884990805E-2</v>
      </c>
      <c r="O39" s="33"/>
      <c r="P39" s="38">
        <f t="shared" ref="P39:V39" si="37">P38/P11</f>
        <v>0.1801205751813611</v>
      </c>
      <c r="Q39" s="39">
        <f t="shared" si="37"/>
        <v>0.4249315853912729</v>
      </c>
      <c r="R39" s="39">
        <f t="shared" si="37"/>
        <v>0.31140394007932604</v>
      </c>
      <c r="S39" s="39">
        <f t="shared" si="37"/>
        <v>-0.13520225741996234</v>
      </c>
      <c r="T39" s="39">
        <f t="shared" si="37"/>
        <v>-8.8332481172599508E-2</v>
      </c>
      <c r="U39" s="60">
        <f t="shared" si="37"/>
        <v>-0.10530283912654723</v>
      </c>
      <c r="V39" s="60">
        <f t="shared" si="37"/>
        <v>3.3641914283943662E-2</v>
      </c>
      <c r="W39" s="33"/>
      <c r="X39" s="38">
        <f t="shared" ref="X39:AD39" si="38">X38/X11</f>
        <v>1.0566254532366402E-2</v>
      </c>
      <c r="Y39" s="39">
        <f t="shared" si="38"/>
        <v>-3.4779216434463585E-2</v>
      </c>
      <c r="Z39" s="39">
        <f t="shared" si="38"/>
        <v>-1.2017870017632644E-2</v>
      </c>
      <c r="AA39" s="39">
        <f t="shared" si="38"/>
        <v>7.1700758873278383E-2</v>
      </c>
      <c r="AB39" s="39">
        <f t="shared" si="38"/>
        <v>4.35796121796748E-2</v>
      </c>
      <c r="AC39" s="60">
        <f t="shared" si="38"/>
        <v>5.3854634346796409E-2</v>
      </c>
      <c r="AD39" s="60">
        <f t="shared" si="38"/>
        <v>3.0407878102335483E-2</v>
      </c>
      <c r="AE39" s="33"/>
      <c r="AF39" s="38">
        <f t="shared" ref="AF39:AL39" si="39">AF38/AF11</f>
        <v>3.101842980095482E-2</v>
      </c>
      <c r="AG39" s="39">
        <f t="shared" si="39"/>
        <v>-3.7734314098729176E-2</v>
      </c>
      <c r="AH39" s="39">
        <f t="shared" si="39"/>
        <v>-1.9101782109444529E-3</v>
      </c>
      <c r="AI39" s="39">
        <f t="shared" si="39"/>
        <v>-3.2766724928904152E-2</v>
      </c>
      <c r="AJ39" s="39">
        <f t="shared" si="39"/>
        <v>2.199883978471805E-2</v>
      </c>
      <c r="AK39" s="60">
        <f t="shared" si="39"/>
        <v>4.3691463896441936E-3</v>
      </c>
      <c r="AL39" s="60">
        <f t="shared" si="39"/>
        <v>2.1797210259825776E-3</v>
      </c>
      <c r="AM39" s="33"/>
      <c r="AN39" s="38">
        <f t="shared" si="33"/>
        <v>3.101842980095482E-2</v>
      </c>
      <c r="AO39" s="39">
        <f t="shared" si="34"/>
        <v>-3.7734314098729176E-2</v>
      </c>
      <c r="AP39" s="39">
        <f t="shared" si="34"/>
        <v>-1.9101782109444529E-3</v>
      </c>
      <c r="AQ39" s="39">
        <f t="shared" si="34"/>
        <v>-3.2766724928904152E-2</v>
      </c>
      <c r="AR39" s="39">
        <f t="shared" si="34"/>
        <v>2.199883978471805E-2</v>
      </c>
      <c r="AS39" s="39">
        <f t="shared" si="34"/>
        <v>4.3691463896441936E-3</v>
      </c>
      <c r="AT39" s="167">
        <f t="shared" si="34"/>
        <v>2.1797210259825776E-3</v>
      </c>
      <c r="AU39" s="33"/>
      <c r="AV39" s="38">
        <f>AV38/AV11</f>
        <v>3.0456191799229904E-3</v>
      </c>
      <c r="AW39" s="39"/>
      <c r="AX39" s="39"/>
      <c r="AY39" s="39"/>
      <c r="AZ39" s="39"/>
      <c r="BA39" s="60"/>
      <c r="BB39" s="60"/>
    </row>
    <row r="40" spans="1:54" s="144" customFormat="1" ht="19.5" customHeight="1">
      <c r="A40" s="46" t="s">
        <v>28</v>
      </c>
      <c r="B40" s="151"/>
      <c r="C40" s="152"/>
      <c r="D40" s="153"/>
      <c r="E40" s="154">
        <v>3350</v>
      </c>
      <c r="F40" s="155"/>
      <c r="G40" s="152"/>
      <c r="H40" s="153"/>
      <c r="I40" s="154">
        <v>3595</v>
      </c>
      <c r="J40" s="155"/>
      <c r="K40" s="156">
        <v>1068</v>
      </c>
      <c r="L40" s="157">
        <v>-1061.5563603776379</v>
      </c>
      <c r="M40" s="158">
        <f>N40-K40</f>
        <v>1510</v>
      </c>
      <c r="N40" s="154">
        <v>2578</v>
      </c>
      <c r="O40" s="155"/>
      <c r="P40" s="156">
        <v>170.19</v>
      </c>
      <c r="Q40" s="157">
        <f>R40-P40</f>
        <v>926.81</v>
      </c>
      <c r="R40" s="157">
        <v>1097</v>
      </c>
      <c r="S40" s="157">
        <v>610.37875693960461</v>
      </c>
      <c r="T40" s="157">
        <f>U40-S40</f>
        <v>2781.6212430603955</v>
      </c>
      <c r="U40" s="158">
        <f>V40-R40</f>
        <v>3392</v>
      </c>
      <c r="V40" s="154">
        <v>4489</v>
      </c>
      <c r="W40" s="155"/>
      <c r="X40" s="156">
        <v>1764.107197</v>
      </c>
      <c r="Y40" s="157">
        <f>Z40-X40</f>
        <v>1618.4039345685499</v>
      </c>
      <c r="Z40" s="157">
        <v>3382.5111315685499</v>
      </c>
      <c r="AA40" s="157">
        <v>1234.817</v>
      </c>
      <c r="AB40" s="157">
        <f>AC40-AA40</f>
        <v>2466.6718684314501</v>
      </c>
      <c r="AC40" s="158">
        <f>AD40-Z40</f>
        <v>3701.4888684314501</v>
      </c>
      <c r="AD40" s="154">
        <v>7084</v>
      </c>
      <c r="AE40" s="155"/>
      <c r="AF40" s="156">
        <v>1813.943</v>
      </c>
      <c r="AG40" s="157">
        <f>AH40-AF40</f>
        <v>1687.057</v>
      </c>
      <c r="AH40" s="157">
        <v>3501</v>
      </c>
      <c r="AI40" s="157">
        <v>1271.8</v>
      </c>
      <c r="AJ40" s="157">
        <f>AK40-AI40</f>
        <v>3382.2</v>
      </c>
      <c r="AK40" s="158">
        <f>AL40-AH40</f>
        <v>4654</v>
      </c>
      <c r="AL40" s="154">
        <v>8155</v>
      </c>
      <c r="AM40" s="155"/>
      <c r="AN40" s="156">
        <f t="shared" si="33"/>
        <v>1813.943</v>
      </c>
      <c r="AO40" s="172">
        <f t="shared" si="34"/>
        <v>1687.057</v>
      </c>
      <c r="AP40" s="172">
        <f t="shared" si="34"/>
        <v>3501</v>
      </c>
      <c r="AQ40" s="172">
        <f t="shared" si="34"/>
        <v>1271.8</v>
      </c>
      <c r="AR40" s="172">
        <f t="shared" si="34"/>
        <v>3382.2</v>
      </c>
      <c r="AS40" s="172">
        <f t="shared" si="34"/>
        <v>4654</v>
      </c>
      <c r="AT40" s="173">
        <f t="shared" si="34"/>
        <v>8155</v>
      </c>
      <c r="AU40" s="155"/>
      <c r="AV40" s="156">
        <v>1872.386</v>
      </c>
      <c r="AW40" s="157"/>
      <c r="AX40" s="157"/>
      <c r="AY40" s="157"/>
      <c r="AZ40" s="157"/>
      <c r="BA40" s="158"/>
      <c r="BB40" s="154"/>
    </row>
    <row r="41" spans="1:54" s="41" customFormat="1" ht="19.5" customHeight="1">
      <c r="A41" s="36" t="s">
        <v>18</v>
      </c>
      <c r="B41" s="59"/>
      <c r="C41" s="45"/>
      <c r="D41" s="60"/>
      <c r="E41" s="60">
        <f>E40/E11</f>
        <v>4.3278298839883211E-2</v>
      </c>
      <c r="F41" s="14"/>
      <c r="G41" s="45"/>
      <c r="H41" s="60"/>
      <c r="I41" s="60">
        <f>I40/I11</f>
        <v>4.6235563443681356E-2</v>
      </c>
      <c r="J41" s="14"/>
      <c r="K41" s="38">
        <f>K40/K11</f>
        <v>3.451619158425441E-2</v>
      </c>
      <c r="L41" s="159">
        <f>L40/L11</f>
        <v>-7.3209916333009245E-2</v>
      </c>
      <c r="M41" s="161">
        <f>M40/M11</f>
        <v>3.7989332796618695E-2</v>
      </c>
      <c r="N41" s="161">
        <f>N40/N11</f>
        <v>3.6469090394680999E-2</v>
      </c>
      <c r="O41" s="14"/>
      <c r="P41" s="38">
        <f t="shared" ref="P41:V41" si="40">P40/P11</f>
        <v>1.2029950824156598E-2</v>
      </c>
      <c r="Q41" s="39">
        <f t="shared" si="40"/>
        <v>5.6651635929757131E-2</v>
      </c>
      <c r="R41" s="39">
        <f t="shared" si="40"/>
        <v>3.5958960238633757E-2</v>
      </c>
      <c r="S41" s="39">
        <f t="shared" si="40"/>
        <v>2.7642102119952185E-2</v>
      </c>
      <c r="T41" s="39">
        <f t="shared" si="40"/>
        <v>7.1498662049958167E-2</v>
      </c>
      <c r="U41" s="60">
        <f t="shared" si="40"/>
        <v>5.5619313347438214E-2</v>
      </c>
      <c r="V41" s="60">
        <f t="shared" si="40"/>
        <v>4.9063857446596193E-2</v>
      </c>
      <c r="W41" s="14"/>
      <c r="X41" s="38">
        <f t="shared" ref="X41:AD41" si="41">X40/X11</f>
        <v>8.2122521415650143E-2</v>
      </c>
      <c r="Y41" s="39">
        <f t="shared" si="41"/>
        <v>7.5930964640302218E-2</v>
      </c>
      <c r="Z41" s="39">
        <f t="shared" si="41"/>
        <v>7.9038842133211246E-2</v>
      </c>
      <c r="AA41" s="39">
        <f t="shared" si="41"/>
        <v>4.3642282130534012E-2</v>
      </c>
      <c r="AB41" s="39">
        <f t="shared" si="41"/>
        <v>5.019437857944458E-2</v>
      </c>
      <c r="AC41" s="60">
        <f t="shared" si="41"/>
        <v>4.7800346181434722E-2</v>
      </c>
      <c r="AD41" s="60">
        <f t="shared" si="41"/>
        <v>5.8919422449930134E-2</v>
      </c>
      <c r="AE41" s="14"/>
      <c r="AF41" s="38">
        <f t="shared" ref="AF41:AL41" si="42">AF40/AF11</f>
        <v>7.5566474759004534E-2</v>
      </c>
      <c r="AG41" s="39">
        <f t="shared" si="42"/>
        <v>7.6460588096662493E-2</v>
      </c>
      <c r="AH41" s="39">
        <f t="shared" si="42"/>
        <v>7.5994703596778748E-2</v>
      </c>
      <c r="AI41" s="39">
        <f t="shared" si="42"/>
        <v>4.5908212444731193E-2</v>
      </c>
      <c r="AJ41" s="39">
        <f t="shared" si="42"/>
        <v>5.7959147428508412E-2</v>
      </c>
      <c r="AK41" s="60">
        <f t="shared" si="42"/>
        <v>5.4079806642032116E-2</v>
      </c>
      <c r="AL41" s="60">
        <f t="shared" si="42"/>
        <v>6.1720920023916381E-2</v>
      </c>
      <c r="AM41" s="14"/>
      <c r="AN41" s="38">
        <f t="shared" si="33"/>
        <v>7.5566474759004534E-2</v>
      </c>
      <c r="AO41" s="39">
        <f t="shared" si="34"/>
        <v>7.6460588096662493E-2</v>
      </c>
      <c r="AP41" s="39">
        <f t="shared" si="34"/>
        <v>7.5994703596778748E-2</v>
      </c>
      <c r="AQ41" s="39">
        <f t="shared" si="34"/>
        <v>4.5908212444731193E-2</v>
      </c>
      <c r="AR41" s="39">
        <f t="shared" si="34"/>
        <v>5.7959147428508412E-2</v>
      </c>
      <c r="AS41" s="39">
        <f t="shared" si="34"/>
        <v>5.4079806642032116E-2</v>
      </c>
      <c r="AT41" s="167">
        <f t="shared" si="34"/>
        <v>6.1720920023916381E-2</v>
      </c>
      <c r="AU41" s="14"/>
      <c r="AV41" s="38">
        <f>AV40/AV11</f>
        <v>7.4515212714386561E-2</v>
      </c>
      <c r="AW41" s="39"/>
      <c r="AX41" s="39"/>
      <c r="AY41" s="39"/>
      <c r="AZ41" s="39"/>
      <c r="BA41" s="60"/>
      <c r="BB41" s="60"/>
    </row>
    <row r="42" spans="1:54" s="41" customFormat="1" ht="19.5" customHeight="1">
      <c r="A42" s="36" t="s">
        <v>29</v>
      </c>
      <c r="B42" s="59"/>
      <c r="C42" s="45"/>
      <c r="D42" s="60"/>
      <c r="E42" s="60">
        <f>E40/E26</f>
        <v>0.28966709900562043</v>
      </c>
      <c r="F42" s="14"/>
      <c r="G42" s="45"/>
      <c r="H42" s="60"/>
      <c r="I42" s="60">
        <f>I40/I26</f>
        <v>0.30164457123678468</v>
      </c>
      <c r="J42" s="14"/>
      <c r="K42" s="38">
        <f>K40/K26</f>
        <v>0.19977553310886645</v>
      </c>
      <c r="L42" s="159">
        <f>L40/L26</f>
        <v>-0.67798910521200018</v>
      </c>
      <c r="M42" s="161">
        <f>M40/M26</f>
        <v>0.2180190586196939</v>
      </c>
      <c r="N42" s="161">
        <f>N40/N26</f>
        <v>0.21007170795306387</v>
      </c>
      <c r="O42" s="14"/>
      <c r="P42" s="38">
        <f t="shared" ref="P42:V42" si="43">P40/P26</f>
        <v>6.9746860369041958E-2</v>
      </c>
      <c r="Q42" s="39">
        <f t="shared" si="43"/>
        <v>0.21489302178037092</v>
      </c>
      <c r="R42" s="39">
        <f t="shared" si="43"/>
        <v>0.16244632015400562</v>
      </c>
      <c r="S42" s="39">
        <f t="shared" si="43"/>
        <v>0.10637544890272067</v>
      </c>
      <c r="T42" s="39">
        <f t="shared" si="43"/>
        <v>0.25111608000286162</v>
      </c>
      <c r="U42" s="60">
        <f t="shared" si="43"/>
        <v>0.20172465060957478</v>
      </c>
      <c r="V42" s="60">
        <f t="shared" si="43"/>
        <v>0.19047012898845891</v>
      </c>
      <c r="W42" s="14"/>
      <c r="X42" s="38">
        <f t="shared" ref="X42:AD42" si="44">X40/X26</f>
        <v>0.22568537782841661</v>
      </c>
      <c r="Y42" s="39">
        <f t="shared" si="44"/>
        <v>0.20414674622064299</v>
      </c>
      <c r="Z42" s="39">
        <f t="shared" si="44"/>
        <v>0.21484014752426114</v>
      </c>
      <c r="AA42" s="39">
        <f t="shared" si="44"/>
        <v>0.15071094571234678</v>
      </c>
      <c r="AB42" s="39">
        <f t="shared" si="44"/>
        <v>0.19291364961589752</v>
      </c>
      <c r="AC42" s="60">
        <f t="shared" si="44"/>
        <v>0.1764320585161801</v>
      </c>
      <c r="AD42" s="60">
        <f t="shared" si="44"/>
        <v>0.19289837708310642</v>
      </c>
      <c r="AE42" s="14"/>
      <c r="AF42" s="38">
        <f t="shared" ref="AF42:AL42" si="45">AF40/AF26</f>
        <v>0.19463325393248784</v>
      </c>
      <c r="AG42" s="39">
        <f t="shared" si="45"/>
        <v>0.20891829304537346</v>
      </c>
      <c r="AH42" s="39">
        <f t="shared" si="45"/>
        <v>0.20126473124461053</v>
      </c>
      <c r="AI42" s="39">
        <f t="shared" si="45"/>
        <v>0.1299961454987838</v>
      </c>
      <c r="AJ42" s="39">
        <f t="shared" si="45"/>
        <v>0.17124514439613148</v>
      </c>
      <c r="AK42" s="60">
        <f t="shared" si="45"/>
        <v>0.15758109297758516</v>
      </c>
      <c r="AL42" s="60">
        <f t="shared" si="45"/>
        <v>0.17377314666837138</v>
      </c>
      <c r="AM42" s="14"/>
      <c r="AN42" s="38">
        <f>AN40/AN26</f>
        <v>0.33055481195596376</v>
      </c>
      <c r="AO42" s="39">
        <f>AO40/AO26</f>
        <v>0.39519740110852991</v>
      </c>
      <c r="AP42" s="39">
        <f>AP40/AP26</f>
        <v>0.35883887488792049</v>
      </c>
      <c r="AQ42" s="39">
        <f t="shared" ref="AQ42:AT42" si="46">AQ40/AQ26</f>
        <v>0.26970119745380694</v>
      </c>
      <c r="AR42" s="39">
        <f t="shared" si="46"/>
        <v>0.19659446674521067</v>
      </c>
      <c r="AS42" s="39">
        <f t="shared" si="46"/>
        <v>0.2123220514014624</v>
      </c>
      <c r="AT42" s="167">
        <f t="shared" si="46"/>
        <v>0.25745043566106834</v>
      </c>
      <c r="AU42" s="14"/>
      <c r="AV42" s="38">
        <f>AV40/AV26</f>
        <v>0.30358997341378968</v>
      </c>
      <c r="AW42" s="39"/>
      <c r="AX42" s="39"/>
      <c r="AY42" s="39"/>
      <c r="AZ42" s="39"/>
      <c r="BA42" s="60"/>
      <c r="BB42" s="60"/>
    </row>
    <row r="43" spans="1:54" s="41" customFormat="1" ht="19.5" customHeight="1">
      <c r="A43" s="36" t="s">
        <v>15</v>
      </c>
      <c r="B43" s="59"/>
      <c r="C43" s="45"/>
      <c r="D43" s="60"/>
      <c r="E43" s="60"/>
      <c r="F43" s="33"/>
      <c r="G43" s="45"/>
      <c r="H43" s="60"/>
      <c r="I43" s="60">
        <f>I40/E40-1</f>
        <v>7.3134328358208878E-2</v>
      </c>
      <c r="J43" s="33"/>
      <c r="K43" s="38"/>
      <c r="L43" s="39"/>
      <c r="M43" s="60"/>
      <c r="N43" s="60">
        <f>N40/I40-1</f>
        <v>-0.28289290681502088</v>
      </c>
      <c r="O43" s="33"/>
      <c r="P43" s="38"/>
      <c r="Q43" s="39"/>
      <c r="R43" s="39">
        <f>R40/K40-1</f>
        <v>2.7153558052434468E-2</v>
      </c>
      <c r="S43" s="39" t="s">
        <v>30</v>
      </c>
      <c r="T43" s="39">
        <f>T40/M40-1</f>
        <v>0.84213327354993073</v>
      </c>
      <c r="U43" s="60">
        <f>U40/M40-1</f>
        <v>1.2463576158940399</v>
      </c>
      <c r="V43" s="60">
        <f>V40/N40-1</f>
        <v>0.74127230411171441</v>
      </c>
      <c r="W43" s="33"/>
      <c r="X43" s="38" t="s">
        <v>26</v>
      </c>
      <c r="Y43" s="39">
        <f t="shared" ref="Y43:AD43" si="47">Y40/Q40-1</f>
        <v>0.74620896901042277</v>
      </c>
      <c r="Z43" s="39">
        <f t="shared" si="47"/>
        <v>2.0834194453678667</v>
      </c>
      <c r="AA43" s="39">
        <f t="shared" si="47"/>
        <v>1.0230340357703209</v>
      </c>
      <c r="AB43" s="39">
        <f t="shared" si="47"/>
        <v>-0.11322511122414058</v>
      </c>
      <c r="AC43" s="60">
        <f t="shared" si="47"/>
        <v>9.1240822061158688E-2</v>
      </c>
      <c r="AD43" s="60">
        <f t="shared" si="47"/>
        <v>0.57807975050122518</v>
      </c>
      <c r="AE43" s="33"/>
      <c r="AF43" s="38">
        <f t="shared" ref="AF43:AL43" si="48">AF40/X40-1</f>
        <v>2.8249872278027999E-2</v>
      </c>
      <c r="AG43" s="39">
        <f t="shared" si="48"/>
        <v>4.2420228945966088E-2</v>
      </c>
      <c r="AH43" s="39">
        <f t="shared" si="48"/>
        <v>3.5029853213374151E-2</v>
      </c>
      <c r="AI43" s="39">
        <f t="shared" si="48"/>
        <v>2.9950186950779001E-2</v>
      </c>
      <c r="AJ43" s="39">
        <f t="shared" si="48"/>
        <v>0.37115927062918641</v>
      </c>
      <c r="AK43" s="60">
        <f t="shared" si="48"/>
        <v>0.25733189141595014</v>
      </c>
      <c r="AL43" s="60">
        <f t="shared" si="48"/>
        <v>0.15118577075098805</v>
      </c>
      <c r="AM43" s="33"/>
      <c r="AN43" s="38">
        <f t="shared" ref="AN43" si="49">AF43</f>
        <v>2.8249872278027999E-2</v>
      </c>
      <c r="AO43" s="39">
        <f t="shared" si="34"/>
        <v>4.2420228945966088E-2</v>
      </c>
      <c r="AP43" s="39">
        <f t="shared" si="34"/>
        <v>3.5029853213374151E-2</v>
      </c>
      <c r="AQ43" s="39">
        <f t="shared" si="34"/>
        <v>2.9950186950779001E-2</v>
      </c>
      <c r="AR43" s="39">
        <f t="shared" si="34"/>
        <v>0.37115927062918641</v>
      </c>
      <c r="AS43" s="39">
        <f t="shared" si="34"/>
        <v>0.25733189141595014</v>
      </c>
      <c r="AT43" s="167">
        <f t="shared" si="34"/>
        <v>0.15118577075098805</v>
      </c>
      <c r="AU43" s="33"/>
      <c r="AV43" s="38">
        <f>AV40/AN40-1</f>
        <v>3.2218763213618162E-2</v>
      </c>
      <c r="AW43" s="39"/>
      <c r="AX43" s="39"/>
      <c r="AY43" s="39"/>
      <c r="AZ43" s="39"/>
      <c r="BA43" s="60"/>
      <c r="BB43" s="60"/>
    </row>
    <row r="44" spans="1:54" ht="19.5" customHeight="1">
      <c r="A44" s="36"/>
      <c r="B44" s="61"/>
      <c r="C44" s="110"/>
      <c r="D44" s="60"/>
      <c r="E44" s="42"/>
      <c r="F44" s="62"/>
      <c r="G44" s="45"/>
      <c r="H44" s="60"/>
      <c r="I44" s="42"/>
      <c r="J44" s="62"/>
      <c r="K44" s="38"/>
      <c r="L44" s="39"/>
      <c r="M44" s="60"/>
      <c r="N44" s="42"/>
      <c r="O44" s="62"/>
      <c r="P44" s="38"/>
      <c r="Q44" s="39"/>
      <c r="R44" s="39"/>
      <c r="S44" s="39"/>
      <c r="T44" s="39"/>
      <c r="U44" s="60"/>
      <c r="V44" s="42"/>
      <c r="W44" s="62"/>
      <c r="X44" s="38"/>
      <c r="Y44" s="39"/>
      <c r="Z44" s="39"/>
      <c r="AA44" s="39"/>
      <c r="AB44" s="39"/>
      <c r="AC44" s="60"/>
      <c r="AD44" s="42"/>
      <c r="AE44" s="62"/>
      <c r="AF44" s="38"/>
      <c r="AG44" s="39"/>
      <c r="AH44" s="39"/>
      <c r="AI44" s="39"/>
      <c r="AJ44" s="39"/>
      <c r="AK44" s="60"/>
      <c r="AL44" s="42"/>
      <c r="AM44" s="62"/>
      <c r="AN44" s="38"/>
      <c r="AO44" s="39"/>
      <c r="AP44" s="39"/>
      <c r="AQ44" s="39"/>
      <c r="AR44" s="39"/>
      <c r="AS44" s="60"/>
      <c r="AT44" s="42"/>
      <c r="AU44" s="62"/>
      <c r="AV44" s="38"/>
      <c r="AW44" s="39"/>
      <c r="AX44" s="39"/>
      <c r="AY44" s="39"/>
      <c r="AZ44" s="39"/>
      <c r="BA44" s="60"/>
      <c r="BB44" s="42"/>
    </row>
    <row r="45" spans="1:54" ht="19.5" customHeight="1">
      <c r="A45" s="63" t="s">
        <v>31</v>
      </c>
      <c r="B45" s="64"/>
      <c r="C45" s="65"/>
      <c r="D45" s="66"/>
      <c r="E45" s="66"/>
      <c r="F45" s="62"/>
      <c r="G45" s="65"/>
      <c r="H45" s="66"/>
      <c r="I45" s="66"/>
      <c r="J45" s="62"/>
      <c r="K45" s="118"/>
      <c r="L45" s="132"/>
      <c r="M45" s="66"/>
      <c r="N45" s="66"/>
      <c r="O45" s="62"/>
      <c r="P45" s="118"/>
      <c r="Q45" s="132"/>
      <c r="R45" s="132">
        <v>280</v>
      </c>
      <c r="S45" s="132">
        <f>R45</f>
        <v>280</v>
      </c>
      <c r="T45" s="132">
        <v>324</v>
      </c>
      <c r="U45" s="66">
        <v>324</v>
      </c>
      <c r="V45" s="66">
        <v>324</v>
      </c>
      <c r="W45" s="62"/>
      <c r="X45" s="118">
        <v>324</v>
      </c>
      <c r="Y45" s="132">
        <v>324</v>
      </c>
      <c r="Z45" s="132">
        <v>324</v>
      </c>
      <c r="AA45" s="132">
        <v>400</v>
      </c>
      <c r="AB45" s="132">
        <v>400</v>
      </c>
      <c r="AC45" s="66">
        <v>400</v>
      </c>
      <c r="AD45" s="66">
        <v>400</v>
      </c>
      <c r="AE45" s="62"/>
      <c r="AF45" s="118">
        <f>AD45</f>
        <v>400</v>
      </c>
      <c r="AG45" s="132">
        <f>AF45</f>
        <v>400</v>
      </c>
      <c r="AH45" s="132">
        <f>AG45</f>
        <v>400</v>
      </c>
      <c r="AI45" s="132">
        <v>400</v>
      </c>
      <c r="AJ45" s="132">
        <v>400</v>
      </c>
      <c r="AK45" s="132">
        <v>400</v>
      </c>
      <c r="AL45" s="163">
        <v>400</v>
      </c>
      <c r="AM45" s="62"/>
      <c r="AN45" s="118">
        <f>AL45</f>
        <v>400</v>
      </c>
      <c r="AO45" s="132">
        <f>AN45</f>
        <v>400</v>
      </c>
      <c r="AP45" s="132">
        <f>AO45</f>
        <v>400</v>
      </c>
      <c r="AQ45" s="132">
        <v>400</v>
      </c>
      <c r="AR45" s="132">
        <v>400</v>
      </c>
      <c r="AS45" s="132">
        <v>400</v>
      </c>
      <c r="AT45" s="163">
        <v>400</v>
      </c>
      <c r="AU45" s="62"/>
      <c r="AV45" s="118">
        <v>400</v>
      </c>
      <c r="AW45" s="132"/>
      <c r="AX45" s="132"/>
      <c r="AY45" s="132"/>
      <c r="AZ45" s="132"/>
      <c r="BA45" s="132"/>
      <c r="BB45" s="132"/>
    </row>
    <row r="46" spans="1:54" ht="10.050000000000001" customHeight="1">
      <c r="A46" s="67"/>
      <c r="B46" s="55"/>
      <c r="C46" s="69"/>
      <c r="D46" s="69"/>
      <c r="E46" s="68"/>
      <c r="F46" s="14"/>
      <c r="G46" s="68"/>
      <c r="H46" s="69"/>
      <c r="I46" s="68"/>
      <c r="J46" s="14"/>
      <c r="K46" s="68"/>
      <c r="L46" s="68"/>
      <c r="M46" s="69"/>
      <c r="N46" s="68"/>
      <c r="O46" s="14"/>
      <c r="P46" s="68"/>
      <c r="Q46" s="68"/>
      <c r="R46" s="68"/>
      <c r="S46" s="68"/>
      <c r="T46" s="68"/>
      <c r="U46" s="69"/>
      <c r="V46" s="68"/>
      <c r="W46" s="14"/>
      <c r="X46" s="68"/>
      <c r="Y46" s="68"/>
      <c r="Z46" s="68"/>
      <c r="AA46" s="68"/>
      <c r="AB46" s="68"/>
      <c r="AC46" s="69"/>
      <c r="AD46" s="68"/>
      <c r="AE46" s="14"/>
      <c r="AF46" s="68"/>
      <c r="AG46" s="68"/>
      <c r="AH46" s="68"/>
      <c r="AI46" s="68"/>
      <c r="AJ46" s="68"/>
      <c r="AK46" s="69"/>
      <c r="AL46" s="68"/>
      <c r="AM46" s="14"/>
      <c r="AN46" s="68"/>
      <c r="AO46" s="68"/>
      <c r="AP46" s="68"/>
      <c r="AQ46" s="68"/>
      <c r="AR46" s="68"/>
      <c r="AS46" s="69"/>
      <c r="AT46" s="68"/>
      <c r="AU46" s="14"/>
      <c r="AV46" s="68"/>
      <c r="AW46" s="68"/>
      <c r="AX46" s="68"/>
      <c r="AY46" s="68"/>
      <c r="AZ46" s="68"/>
      <c r="BA46" s="69"/>
      <c r="BB46" s="68"/>
    </row>
    <row r="47" spans="1:54" ht="23.25" customHeight="1">
      <c r="A47" s="54" t="s">
        <v>32</v>
      </c>
      <c r="B47" s="43"/>
      <c r="C47" s="71"/>
      <c r="D47" s="70"/>
      <c r="E47" s="70"/>
      <c r="F47" s="14"/>
      <c r="G47" s="71"/>
      <c r="H47" s="70"/>
      <c r="I47" s="70"/>
      <c r="J47" s="14"/>
      <c r="K47" s="71"/>
      <c r="L47" s="133"/>
      <c r="M47" s="70"/>
      <c r="N47" s="70"/>
      <c r="O47" s="14"/>
      <c r="P47" s="71"/>
      <c r="Q47" s="133"/>
      <c r="R47" s="133"/>
      <c r="S47" s="133"/>
      <c r="T47" s="133"/>
      <c r="U47" s="70"/>
      <c r="V47" s="70"/>
      <c r="W47" s="14"/>
      <c r="X47" s="71"/>
      <c r="Y47" s="133"/>
      <c r="Z47" s="133"/>
      <c r="AA47" s="133"/>
      <c r="AB47" s="133"/>
      <c r="AC47" s="70"/>
      <c r="AD47" s="70"/>
      <c r="AE47" s="14"/>
      <c r="AF47" s="71"/>
      <c r="AG47" s="133"/>
      <c r="AH47" s="133"/>
      <c r="AI47" s="133"/>
      <c r="AJ47" s="133"/>
      <c r="AK47" s="70"/>
      <c r="AL47" s="70"/>
      <c r="AM47" s="14"/>
      <c r="AN47" s="71"/>
      <c r="AO47" s="133"/>
      <c r="AP47" s="133"/>
      <c r="AQ47" s="133"/>
      <c r="AR47" s="133"/>
      <c r="AS47" s="70"/>
      <c r="AT47" s="70"/>
      <c r="AU47" s="14"/>
      <c r="AV47" s="71"/>
      <c r="AW47" s="133"/>
      <c r="AX47" s="133"/>
      <c r="AY47" s="133"/>
      <c r="AZ47" s="133"/>
      <c r="BA47" s="70"/>
      <c r="BB47" s="70"/>
    </row>
    <row r="48" spans="1:54" ht="19.5" customHeight="1">
      <c r="A48" s="34" t="s">
        <v>33</v>
      </c>
      <c r="B48" s="72"/>
      <c r="C48" s="111">
        <v>3303</v>
      </c>
      <c r="D48" s="74">
        <v>3617</v>
      </c>
      <c r="E48" s="75">
        <v>3617</v>
      </c>
      <c r="F48" s="14"/>
      <c r="G48" s="73">
        <v>3755</v>
      </c>
      <c r="H48" s="76">
        <v>3951</v>
      </c>
      <c r="I48" s="75">
        <f>H48</f>
        <v>3951</v>
      </c>
      <c r="J48" s="14"/>
      <c r="K48" s="73">
        <v>4611</v>
      </c>
      <c r="L48" s="76">
        <v>4751</v>
      </c>
      <c r="M48" s="76">
        <v>5040</v>
      </c>
      <c r="N48" s="75">
        <f>M48</f>
        <v>5040</v>
      </c>
      <c r="O48" s="14"/>
      <c r="P48" s="73">
        <v>5077</v>
      </c>
      <c r="Q48" s="76">
        <v>7267</v>
      </c>
      <c r="R48" s="76">
        <v>7267</v>
      </c>
      <c r="S48" s="76">
        <v>8274</v>
      </c>
      <c r="T48" s="76">
        <f>U48</f>
        <v>8475</v>
      </c>
      <c r="U48" s="76">
        <f>V48</f>
        <v>8475</v>
      </c>
      <c r="V48" s="75">
        <v>8475</v>
      </c>
      <c r="W48" s="14"/>
      <c r="X48" s="73">
        <v>8757</v>
      </c>
      <c r="Y48" s="76">
        <f>Z48</f>
        <v>9198</v>
      </c>
      <c r="Z48" s="76">
        <v>9198</v>
      </c>
      <c r="AA48" s="76">
        <v>11138</v>
      </c>
      <c r="AB48" s="76">
        <f>AD48</f>
        <v>11263</v>
      </c>
      <c r="AC48" s="76">
        <f>AD48</f>
        <v>11263</v>
      </c>
      <c r="AD48" s="75">
        <v>11263</v>
      </c>
      <c r="AE48" s="14"/>
      <c r="AF48" s="73">
        <v>11092</v>
      </c>
      <c r="AG48" s="76">
        <f>AH48</f>
        <v>11130</v>
      </c>
      <c r="AH48" s="76">
        <v>11130</v>
      </c>
      <c r="AI48" s="76">
        <v>10750</v>
      </c>
      <c r="AJ48" s="76">
        <f>AL48</f>
        <v>10665</v>
      </c>
      <c r="AK48" s="76">
        <f>AL48</f>
        <v>10665</v>
      </c>
      <c r="AL48" s="75">
        <v>10665</v>
      </c>
      <c r="AM48" s="14"/>
      <c r="AN48" s="73">
        <v>11092</v>
      </c>
      <c r="AO48" s="76">
        <f>AP48</f>
        <v>11130</v>
      </c>
      <c r="AP48" s="76">
        <v>11130</v>
      </c>
      <c r="AQ48" s="76">
        <v>10750</v>
      </c>
      <c r="AR48" s="76">
        <f>AT48</f>
        <v>10665</v>
      </c>
      <c r="AS48" s="76">
        <f>AT48</f>
        <v>10665</v>
      </c>
      <c r="AT48" s="75">
        <v>10665</v>
      </c>
      <c r="AU48" s="14"/>
      <c r="AV48" s="73">
        <v>10341</v>
      </c>
      <c r="AW48" s="76"/>
      <c r="AX48" s="76"/>
      <c r="AY48" s="76"/>
      <c r="AZ48" s="76"/>
      <c r="BA48" s="76"/>
      <c r="BB48" s="75"/>
    </row>
    <row r="49" spans="1:54" s="82" customFormat="1" ht="19.5" customHeight="1">
      <c r="A49" s="77" t="s">
        <v>34</v>
      </c>
      <c r="B49" s="78"/>
      <c r="C49" s="79"/>
      <c r="D49" s="80">
        <f>D48/C48-1</f>
        <v>9.5065092340296697E-2</v>
      </c>
      <c r="E49" s="81"/>
      <c r="F49" s="14"/>
      <c r="G49" s="79">
        <f>G48/E48-1</f>
        <v>3.8153165606856554E-2</v>
      </c>
      <c r="H49" s="80">
        <f>H48/G48-1</f>
        <v>5.2197070572569837E-2</v>
      </c>
      <c r="I49" s="81"/>
      <c r="J49" s="14"/>
      <c r="K49" s="79">
        <f>K48/I48-1</f>
        <v>0.16704631738800302</v>
      </c>
      <c r="L49" s="80">
        <f>L48/K48-1</f>
        <v>3.0362177401865198E-2</v>
      </c>
      <c r="M49" s="80">
        <f>M48/L48-1</f>
        <v>6.0829299094927292E-2</v>
      </c>
      <c r="N49" s="81"/>
      <c r="O49" s="14"/>
      <c r="P49" s="79">
        <f>P48/M48-1</f>
        <v>7.3412698412698152E-3</v>
      </c>
      <c r="Q49" s="80">
        <f>Q48/P48-1</f>
        <v>0.43135710064999011</v>
      </c>
      <c r="R49" s="80">
        <f>Q49</f>
        <v>0.43135710064999011</v>
      </c>
      <c r="S49" s="80">
        <f>S48/R48-1</f>
        <v>0.13857162515480947</v>
      </c>
      <c r="T49" s="80"/>
      <c r="U49" s="80">
        <f>U48/S48-1</f>
        <v>2.4292965917331433E-2</v>
      </c>
      <c r="V49" s="81"/>
      <c r="W49" s="14"/>
      <c r="X49" s="79">
        <f>X48/U48-1</f>
        <v>3.3274336283185768E-2</v>
      </c>
      <c r="Y49" s="80">
        <f>Y48/X48-1</f>
        <v>5.0359712230215736E-2</v>
      </c>
      <c r="Z49" s="80">
        <f>Y49</f>
        <v>5.0359712230215736E-2</v>
      </c>
      <c r="AA49" s="80">
        <f>AA48/Y48-1</f>
        <v>0.21091541639486855</v>
      </c>
      <c r="AB49" s="80">
        <f>AB48/AA48-1</f>
        <v>1.1222840725444438E-2</v>
      </c>
      <c r="AC49" s="80">
        <f>AC48/AA48-1</f>
        <v>1.1222840725444438E-2</v>
      </c>
      <c r="AD49" s="81"/>
      <c r="AE49" s="14"/>
      <c r="AF49" s="79">
        <f>AF48/AC48-1</f>
        <v>-1.5182455828820052E-2</v>
      </c>
      <c r="AG49" s="80">
        <f>AG48/AF48-1</f>
        <v>3.4258925351604574E-3</v>
      </c>
      <c r="AH49" s="80">
        <f>AG49</f>
        <v>3.4258925351604574E-3</v>
      </c>
      <c r="AI49" s="80">
        <f>AI48/AG48-1</f>
        <v>-3.4141958670260597E-2</v>
      </c>
      <c r="AJ49" s="80">
        <f>AJ48/AI48-1</f>
        <v>-7.9069767441860561E-3</v>
      </c>
      <c r="AK49" s="80">
        <f>AK48/AI48-1</f>
        <v>-7.9069767441860561E-3</v>
      </c>
      <c r="AL49" s="81"/>
      <c r="AM49" s="14"/>
      <c r="AN49" s="170">
        <f>AF49</f>
        <v>-1.5182455828820052E-2</v>
      </c>
      <c r="AO49" s="80">
        <f t="shared" ref="AO49:AS49" si="50">AG49</f>
        <v>3.4258925351604574E-3</v>
      </c>
      <c r="AP49" s="80">
        <f t="shared" si="50"/>
        <v>3.4258925351604574E-3</v>
      </c>
      <c r="AQ49" s="80">
        <f t="shared" si="50"/>
        <v>-3.4141958670260597E-2</v>
      </c>
      <c r="AR49" s="80">
        <f t="shared" si="50"/>
        <v>-7.9069767441860561E-3</v>
      </c>
      <c r="AS49" s="171">
        <f t="shared" si="50"/>
        <v>-7.9069767441860561E-3</v>
      </c>
      <c r="AT49" s="171"/>
      <c r="AU49" s="14"/>
      <c r="AV49" s="79">
        <f>AV48/AS48-1</f>
        <v>-3.0379746835443089E-2</v>
      </c>
      <c r="AW49" s="80"/>
      <c r="AX49" s="80"/>
      <c r="AY49" s="80"/>
      <c r="AZ49" s="80"/>
      <c r="BA49" s="80"/>
      <c r="BB49" s="81"/>
    </row>
    <row r="50" spans="1:54" s="82" customFormat="1" ht="19.5" customHeight="1">
      <c r="A50" s="77" t="s">
        <v>15</v>
      </c>
      <c r="B50" s="78"/>
      <c r="C50" s="79"/>
      <c r="D50" s="80"/>
      <c r="E50" s="81"/>
      <c r="F50" s="14"/>
      <c r="G50" s="79">
        <f>G48/C48-1</f>
        <v>0.13684529215864361</v>
      </c>
      <c r="H50" s="80">
        <f>H48/D48-1</f>
        <v>9.2341719657174526E-2</v>
      </c>
      <c r="I50" s="81">
        <f>I48/E48-1</f>
        <v>9.2341719657174526E-2</v>
      </c>
      <c r="J50" s="14"/>
      <c r="K50" s="79">
        <f>K48/G48-1</f>
        <v>0.22796271637816234</v>
      </c>
      <c r="L50" s="80"/>
      <c r="M50" s="80">
        <f>M48/H48-1</f>
        <v>0.27562642369020507</v>
      </c>
      <c r="N50" s="81">
        <f>N48/I48-1</f>
        <v>0.27562642369020507</v>
      </c>
      <c r="O50" s="14"/>
      <c r="P50" s="79"/>
      <c r="Q50" s="80"/>
      <c r="R50" s="80">
        <f>R48/K48-1</f>
        <v>0.5760138798525265</v>
      </c>
      <c r="S50" s="80">
        <f>S48/L48-1</f>
        <v>0.74152809934750574</v>
      </c>
      <c r="T50" s="80"/>
      <c r="U50" s="80">
        <f>U48/M48-1</f>
        <v>0.68154761904761907</v>
      </c>
      <c r="V50" s="81">
        <f>V48/N48-1</f>
        <v>0.68154761904761907</v>
      </c>
      <c r="W50" s="14"/>
      <c r="X50" s="79">
        <f>X48/P48-1</f>
        <v>0.72483750246208389</v>
      </c>
      <c r="Y50" s="80"/>
      <c r="Z50" s="80">
        <f>Z48/R48-1</f>
        <v>0.26572175588275759</v>
      </c>
      <c r="AA50" s="80">
        <f>AA48/S48-1</f>
        <v>0.34614454919023441</v>
      </c>
      <c r="AB50" s="80">
        <f>AB48/T48-1</f>
        <v>0.32896755162241886</v>
      </c>
      <c r="AC50" s="80">
        <f>AC48/U48-1</f>
        <v>0.32896755162241886</v>
      </c>
      <c r="AD50" s="81">
        <f>AD48/V48-1</f>
        <v>0.32896755162241886</v>
      </c>
      <c r="AE50" s="14"/>
      <c r="AF50" s="79">
        <f t="shared" ref="AF50:AL50" si="51">AF48/X48-1</f>
        <v>0.26664382779490703</v>
      </c>
      <c r="AG50" s="80">
        <f t="shared" si="51"/>
        <v>0.21004566210045672</v>
      </c>
      <c r="AH50" s="80">
        <f t="shared" si="51"/>
        <v>0.21004566210045672</v>
      </c>
      <c r="AI50" s="80">
        <f t="shared" si="51"/>
        <v>-3.4835697611779515E-2</v>
      </c>
      <c r="AJ50" s="80">
        <f t="shared" si="51"/>
        <v>-5.3094202255171807E-2</v>
      </c>
      <c r="AK50" s="80">
        <f t="shared" si="51"/>
        <v>-5.3094202255171807E-2</v>
      </c>
      <c r="AL50" s="81">
        <f t="shared" si="51"/>
        <v>-5.3094202255171807E-2</v>
      </c>
      <c r="AM50" s="14"/>
      <c r="AN50" s="170">
        <f>AF50</f>
        <v>0.26664382779490703</v>
      </c>
      <c r="AO50" s="80">
        <f t="shared" ref="AO50" si="52">AG50</f>
        <v>0.21004566210045672</v>
      </c>
      <c r="AP50" s="80">
        <f t="shared" ref="AP50" si="53">AH50</f>
        <v>0.21004566210045672</v>
      </c>
      <c r="AQ50" s="80">
        <f t="shared" ref="AQ50" si="54">AI50</f>
        <v>-3.4835697611779515E-2</v>
      </c>
      <c r="AR50" s="80">
        <f t="shared" ref="AR50" si="55">AJ50</f>
        <v>-5.3094202255171807E-2</v>
      </c>
      <c r="AS50" s="171">
        <f t="shared" ref="AS50:AT50" si="56">AK50</f>
        <v>-5.3094202255171807E-2</v>
      </c>
      <c r="AT50" s="171">
        <f t="shared" si="56"/>
        <v>-5.3094202255171807E-2</v>
      </c>
      <c r="AU50" s="14"/>
      <c r="AV50" s="79">
        <f>AV48/AN48-1</f>
        <v>-6.770645510277673E-2</v>
      </c>
      <c r="AW50" s="80"/>
      <c r="AX50" s="80"/>
      <c r="AY50" s="80"/>
      <c r="AZ50" s="80"/>
      <c r="BA50" s="80"/>
      <c r="BB50" s="81"/>
    </row>
    <row r="51" spans="1:54" ht="19.5" customHeight="1">
      <c r="A51" s="83" t="s">
        <v>35</v>
      </c>
      <c r="B51" s="72"/>
      <c r="C51" s="111">
        <v>730</v>
      </c>
      <c r="D51" s="74">
        <v>897</v>
      </c>
      <c r="E51" s="75">
        <v>897</v>
      </c>
      <c r="F51" s="14"/>
      <c r="G51" s="73">
        <v>853</v>
      </c>
      <c r="H51" s="76">
        <v>969</v>
      </c>
      <c r="I51" s="75">
        <f>H51</f>
        <v>969</v>
      </c>
      <c r="J51" s="14"/>
      <c r="K51" s="73">
        <v>1566</v>
      </c>
      <c r="L51" s="76">
        <v>1716</v>
      </c>
      <c r="M51" s="76">
        <v>1826</v>
      </c>
      <c r="N51" s="75">
        <f>M51</f>
        <v>1826</v>
      </c>
      <c r="O51" s="14"/>
      <c r="P51" s="73">
        <v>1835</v>
      </c>
      <c r="Q51" s="76">
        <v>3742</v>
      </c>
      <c r="R51" s="76">
        <v>3742</v>
      </c>
      <c r="S51" s="76">
        <v>4487</v>
      </c>
      <c r="T51" s="76">
        <f>U51</f>
        <v>4727</v>
      </c>
      <c r="U51" s="76">
        <f>V51</f>
        <v>4727</v>
      </c>
      <c r="V51" s="75">
        <v>4727</v>
      </c>
      <c r="W51" s="14"/>
      <c r="X51" s="73">
        <v>5054</v>
      </c>
      <c r="Y51" s="76">
        <v>5436</v>
      </c>
      <c r="Z51" s="76">
        <f>Y51</f>
        <v>5436</v>
      </c>
      <c r="AA51" s="76">
        <v>6209</v>
      </c>
      <c r="AB51" s="76">
        <f>AD51</f>
        <v>6353</v>
      </c>
      <c r="AC51" s="76">
        <f>AD51</f>
        <v>6353</v>
      </c>
      <c r="AD51" s="75">
        <v>6353</v>
      </c>
      <c r="AE51" s="14"/>
      <c r="AF51" s="73">
        <v>6966</v>
      </c>
      <c r="AG51" s="76">
        <v>6929</v>
      </c>
      <c r="AH51" s="76">
        <f>AG51</f>
        <v>6929</v>
      </c>
      <c r="AI51" s="76">
        <v>6686</v>
      </c>
      <c r="AJ51" s="76">
        <f>AL51</f>
        <v>6809</v>
      </c>
      <c r="AK51" s="76">
        <f>AL51</f>
        <v>6809</v>
      </c>
      <c r="AL51" s="75">
        <v>6809</v>
      </c>
      <c r="AM51" s="14"/>
      <c r="AN51" s="73">
        <v>6966</v>
      </c>
      <c r="AO51" s="76">
        <v>6929</v>
      </c>
      <c r="AP51" s="76">
        <f>AO51</f>
        <v>6929</v>
      </c>
      <c r="AQ51" s="76">
        <v>6686</v>
      </c>
      <c r="AR51" s="76">
        <f>AT51</f>
        <v>6809</v>
      </c>
      <c r="AS51" s="76">
        <f>AT51</f>
        <v>6809</v>
      </c>
      <c r="AT51" s="75">
        <v>6809</v>
      </c>
      <c r="AU51" s="14"/>
      <c r="AV51" s="73">
        <v>6630</v>
      </c>
      <c r="AW51" s="76"/>
      <c r="AX51" s="76"/>
      <c r="AY51" s="76"/>
      <c r="AZ51" s="76"/>
      <c r="BA51" s="76"/>
      <c r="BB51" s="75"/>
    </row>
    <row r="52" spans="1:54" s="82" customFormat="1" ht="19.5" customHeight="1">
      <c r="A52" s="84" t="s">
        <v>34</v>
      </c>
      <c r="B52" s="78"/>
      <c r="C52" s="79"/>
      <c r="D52" s="80">
        <f>D51/C51-1</f>
        <v>0.22876712328767113</v>
      </c>
      <c r="E52" s="81"/>
      <c r="F52" s="14"/>
      <c r="G52" s="79">
        <f>G51/E51-1</f>
        <v>-4.9052396878483839E-2</v>
      </c>
      <c r="H52" s="80">
        <f>H51/G51-1</f>
        <v>0.13599062133645945</v>
      </c>
      <c r="I52" s="81"/>
      <c r="J52" s="14"/>
      <c r="K52" s="79">
        <f>K51/I51-1</f>
        <v>0.61609907120743035</v>
      </c>
      <c r="L52" s="80">
        <f>L51/K51-1</f>
        <v>9.578544061302674E-2</v>
      </c>
      <c r="M52" s="80">
        <f>M51/L51-1</f>
        <v>6.4102564102564097E-2</v>
      </c>
      <c r="N52" s="81"/>
      <c r="O52" s="14"/>
      <c r="P52" s="79">
        <f>P51/M51-1</f>
        <v>4.9288061336254518E-3</v>
      </c>
      <c r="Q52" s="80">
        <f>Q51/P51-1</f>
        <v>1.0392370572207086</v>
      </c>
      <c r="R52" s="80">
        <f>Q52</f>
        <v>1.0392370572207086</v>
      </c>
      <c r="S52" s="80">
        <f>S51/R51-1</f>
        <v>0.19909139497594874</v>
      </c>
      <c r="T52" s="80"/>
      <c r="U52" s="80">
        <f>U51/S51-1</f>
        <v>5.3487853799866203E-2</v>
      </c>
      <c r="V52" s="81"/>
      <c r="W52" s="14"/>
      <c r="X52" s="79">
        <f>X51/U51-1</f>
        <v>6.9177067907763901E-2</v>
      </c>
      <c r="Y52" s="80">
        <f>Y51/X51-1</f>
        <v>7.558369608231108E-2</v>
      </c>
      <c r="Z52" s="80">
        <f>Y52</f>
        <v>7.558369608231108E-2</v>
      </c>
      <c r="AA52" s="80">
        <f>AA51/Y51-1</f>
        <v>0.14220014716703466</v>
      </c>
      <c r="AB52" s="80">
        <f>AB51/AA51-1</f>
        <v>2.3192140441294917E-2</v>
      </c>
      <c r="AC52" s="80">
        <f>AC51/AA51-1</f>
        <v>2.3192140441294917E-2</v>
      </c>
      <c r="AD52" s="81"/>
      <c r="AE52" s="14"/>
      <c r="AF52" s="79">
        <f>AF51/AC51-1</f>
        <v>9.6489847316228561E-2</v>
      </c>
      <c r="AG52" s="80">
        <f>AG51/AF51-1</f>
        <v>-5.3115130634510122E-3</v>
      </c>
      <c r="AH52" s="80">
        <f>AG52</f>
        <v>-5.3115130634510122E-3</v>
      </c>
      <c r="AI52" s="80">
        <f>AI51/AG51-1</f>
        <v>-3.5069995670370946E-2</v>
      </c>
      <c r="AJ52" s="80">
        <f>AJ51/AI51-1</f>
        <v>1.8396649715824109E-2</v>
      </c>
      <c r="AK52" s="80">
        <f>AK51/AI51-1</f>
        <v>1.8396649715824109E-2</v>
      </c>
      <c r="AL52" s="81"/>
      <c r="AM52" s="14"/>
      <c r="AN52" s="170">
        <f>AF52</f>
        <v>9.6489847316228561E-2</v>
      </c>
      <c r="AO52" s="80">
        <f t="shared" ref="AO52:AO53" si="57">AG52</f>
        <v>-5.3115130634510122E-3</v>
      </c>
      <c r="AP52" s="80">
        <f t="shared" ref="AP52:AP53" si="58">AH52</f>
        <v>-5.3115130634510122E-3</v>
      </c>
      <c r="AQ52" s="80">
        <f t="shared" ref="AQ52:AQ53" si="59">AI52</f>
        <v>-3.5069995670370946E-2</v>
      </c>
      <c r="AR52" s="80">
        <f t="shared" ref="AR52:AR53" si="60">AJ52</f>
        <v>1.8396649715824109E-2</v>
      </c>
      <c r="AS52" s="171">
        <f t="shared" ref="AS52:AS53" si="61">AK52</f>
        <v>1.8396649715824109E-2</v>
      </c>
      <c r="AT52" s="171"/>
      <c r="AU52" s="14"/>
      <c r="AV52" s="79">
        <f>AV51/AS51-1</f>
        <v>-2.6288735497136173E-2</v>
      </c>
      <c r="AW52" s="80"/>
      <c r="AX52" s="80"/>
      <c r="AY52" s="80"/>
      <c r="AZ52" s="80"/>
      <c r="BA52" s="80"/>
      <c r="BB52" s="81"/>
    </row>
    <row r="53" spans="1:54" s="82" customFormat="1" ht="19.5" customHeight="1">
      <c r="A53" s="84" t="s">
        <v>15</v>
      </c>
      <c r="B53" s="78"/>
      <c r="C53" s="79"/>
      <c r="D53" s="80"/>
      <c r="E53" s="81"/>
      <c r="F53" s="14"/>
      <c r="G53" s="79">
        <f>G51/C51-1</f>
        <v>0.16849315068493143</v>
      </c>
      <c r="H53" s="80">
        <f>H51/D51-1</f>
        <v>8.026755852842804E-2</v>
      </c>
      <c r="I53" s="81">
        <f>I51/E51-1</f>
        <v>8.026755852842804E-2</v>
      </c>
      <c r="J53" s="14"/>
      <c r="K53" s="79">
        <f>K51/G51-1</f>
        <v>0.83587338804220401</v>
      </c>
      <c r="L53" s="80"/>
      <c r="M53" s="80">
        <f>M51/H51-1</f>
        <v>0.88441692466460275</v>
      </c>
      <c r="N53" s="81">
        <f>N51/I51-1</f>
        <v>0.88441692466460275</v>
      </c>
      <c r="O53" s="14"/>
      <c r="P53" s="79"/>
      <c r="Q53" s="80"/>
      <c r="R53" s="80">
        <f>R51/K51-1</f>
        <v>1.3895274584929758</v>
      </c>
      <c r="S53" s="80">
        <f>S51/L51-1</f>
        <v>1.6148018648018647</v>
      </c>
      <c r="T53" s="80"/>
      <c r="U53" s="80">
        <f>U51/M51-1</f>
        <v>1.5887185104052572</v>
      </c>
      <c r="V53" s="81">
        <f>V51/N51-1</f>
        <v>1.5887185104052572</v>
      </c>
      <c r="W53" s="14"/>
      <c r="X53" s="79">
        <f>X51/P51-1</f>
        <v>1.7542234332425068</v>
      </c>
      <c r="Y53" s="80"/>
      <c r="Z53" s="80">
        <f>Z51/R51-1</f>
        <v>0.45269909139497599</v>
      </c>
      <c r="AA53" s="80">
        <f>AA51/S51-1</f>
        <v>0.38377535101404048</v>
      </c>
      <c r="AB53" s="80">
        <f>AB51/T51-1</f>
        <v>0.3439813835413581</v>
      </c>
      <c r="AC53" s="80">
        <f>AC51/U51-1</f>
        <v>0.3439813835413581</v>
      </c>
      <c r="AD53" s="81">
        <f>AD51/V51-1</f>
        <v>0.3439813835413581</v>
      </c>
      <c r="AE53" s="14"/>
      <c r="AF53" s="79">
        <f t="shared" ref="AF53:AL53" si="62">AF51/X51-1</f>
        <v>0.37831420656905412</v>
      </c>
      <c r="AG53" s="80">
        <f t="shared" si="62"/>
        <v>0.27465047829286249</v>
      </c>
      <c r="AH53" s="80">
        <f t="shared" si="62"/>
        <v>0.27465047829286249</v>
      </c>
      <c r="AI53" s="80">
        <f t="shared" si="62"/>
        <v>7.6823965211789247E-2</v>
      </c>
      <c r="AJ53" s="80">
        <f t="shared" si="62"/>
        <v>7.1777113174878115E-2</v>
      </c>
      <c r="AK53" s="80">
        <f t="shared" si="62"/>
        <v>7.1777113174878115E-2</v>
      </c>
      <c r="AL53" s="81">
        <f t="shared" si="62"/>
        <v>7.1777113174878115E-2</v>
      </c>
      <c r="AM53" s="14"/>
      <c r="AN53" s="170">
        <f>AF53</f>
        <v>0.37831420656905412</v>
      </c>
      <c r="AO53" s="80">
        <f t="shared" si="57"/>
        <v>0.27465047829286249</v>
      </c>
      <c r="AP53" s="80">
        <f t="shared" si="58"/>
        <v>0.27465047829286249</v>
      </c>
      <c r="AQ53" s="80">
        <f t="shared" si="59"/>
        <v>7.6823965211789247E-2</v>
      </c>
      <c r="AR53" s="80">
        <f t="shared" si="60"/>
        <v>7.1777113174878115E-2</v>
      </c>
      <c r="AS53" s="171">
        <f t="shared" si="61"/>
        <v>7.1777113174878115E-2</v>
      </c>
      <c r="AT53" s="171">
        <f t="shared" ref="AT53" si="63">AL53</f>
        <v>7.1777113174878115E-2</v>
      </c>
      <c r="AU53" s="14"/>
      <c r="AV53" s="79">
        <f>AV51/AN51-1</f>
        <v>-4.8234280792420314E-2</v>
      </c>
      <c r="AW53" s="80"/>
      <c r="AX53" s="80"/>
      <c r="AY53" s="80"/>
      <c r="AZ53" s="80"/>
      <c r="BA53" s="80"/>
      <c r="BB53" s="81"/>
    </row>
    <row r="54" spans="1:54" ht="19.5" customHeight="1">
      <c r="A54" s="85"/>
      <c r="B54" s="86"/>
      <c r="C54" s="87"/>
      <c r="D54" s="88"/>
      <c r="E54" s="89"/>
      <c r="F54" s="14"/>
      <c r="G54" s="87"/>
      <c r="H54" s="88"/>
      <c r="I54" s="89"/>
      <c r="J54" s="14"/>
      <c r="K54" s="87"/>
      <c r="L54" s="134"/>
      <c r="M54" s="88"/>
      <c r="N54" s="89"/>
      <c r="O54" s="14"/>
      <c r="P54" s="87"/>
      <c r="Q54" s="134"/>
      <c r="R54" s="134"/>
      <c r="S54" s="134"/>
      <c r="T54" s="134"/>
      <c r="U54" s="88"/>
      <c r="V54" s="89"/>
      <c r="W54" s="14"/>
      <c r="X54" s="87"/>
      <c r="Y54" s="134"/>
      <c r="Z54" s="134"/>
      <c r="AA54" s="134"/>
      <c r="AB54" s="134"/>
      <c r="AC54" s="88"/>
      <c r="AD54" s="89"/>
      <c r="AE54" s="14"/>
      <c r="AF54" s="87"/>
      <c r="AG54" s="134"/>
      <c r="AH54" s="134"/>
      <c r="AI54" s="134"/>
      <c r="AJ54" s="134"/>
      <c r="AK54" s="88"/>
      <c r="AL54" s="89"/>
      <c r="AM54" s="14"/>
      <c r="AN54" s="87"/>
      <c r="AO54" s="134"/>
      <c r="AP54" s="134"/>
      <c r="AQ54" s="134"/>
      <c r="AR54" s="134"/>
      <c r="AS54" s="88"/>
      <c r="AT54" s="89"/>
      <c r="AU54" s="14"/>
      <c r="AV54" s="87"/>
      <c r="AW54" s="134"/>
      <c r="AX54" s="134"/>
      <c r="AY54" s="134"/>
      <c r="AZ54" s="134"/>
      <c r="BA54" s="88"/>
      <c r="BB54" s="89"/>
    </row>
    <row r="55" spans="1:54" ht="15" customHeight="1">
      <c r="A55" s="55"/>
      <c r="B55" s="55"/>
      <c r="C55" s="69"/>
      <c r="D55" s="69"/>
      <c r="E55" s="55"/>
      <c r="F55" s="14"/>
      <c r="G55" s="26"/>
      <c r="H55" s="69"/>
      <c r="I55" s="55"/>
      <c r="J55" s="14"/>
      <c r="K55" s="26"/>
      <c r="L55" s="26"/>
      <c r="M55" s="69"/>
      <c r="N55" s="55"/>
      <c r="O55" s="14"/>
      <c r="P55" s="26"/>
      <c r="Q55" s="26"/>
      <c r="R55" s="26"/>
      <c r="S55" s="26"/>
      <c r="T55" s="26"/>
      <c r="U55" s="69"/>
      <c r="V55" s="55"/>
      <c r="W55" s="14"/>
      <c r="X55" s="26"/>
      <c r="Y55" s="26"/>
      <c r="Z55" s="26"/>
      <c r="AA55" s="26"/>
      <c r="AB55" s="26"/>
      <c r="AC55" s="69"/>
      <c r="AD55" s="55"/>
      <c r="AE55" s="14"/>
      <c r="AF55" s="26"/>
      <c r="AG55" s="26"/>
      <c r="AH55" s="26"/>
      <c r="AI55" s="26"/>
      <c r="AJ55" s="26"/>
      <c r="AK55" s="69"/>
      <c r="AL55" s="55"/>
      <c r="AM55" s="14"/>
      <c r="AN55" s="26"/>
      <c r="AO55" s="26"/>
      <c r="AP55" s="26"/>
      <c r="AQ55" s="26"/>
      <c r="AR55" s="26"/>
      <c r="AS55" s="69"/>
      <c r="AT55" s="55"/>
      <c r="AU55" s="14"/>
      <c r="AV55" s="26"/>
      <c r="AW55" s="26"/>
      <c r="AX55" s="26"/>
      <c r="AY55" s="26"/>
      <c r="AZ55" s="26"/>
      <c r="BA55" s="69"/>
      <c r="BB55" s="55"/>
    </row>
    <row r="56" spans="1:54" ht="16.05" customHeight="1">
      <c r="A56" s="90" t="s">
        <v>36</v>
      </c>
      <c r="B56" s="55"/>
      <c r="C56" s="55"/>
      <c r="E56" s="55"/>
      <c r="F56" s="14"/>
      <c r="G56" s="91"/>
      <c r="I56" s="55"/>
      <c r="J56" s="14"/>
      <c r="K56" s="91"/>
      <c r="L56" s="91"/>
      <c r="N56" s="55"/>
      <c r="O56" s="14"/>
      <c r="P56" s="91"/>
      <c r="Q56" s="91"/>
      <c r="R56" s="91"/>
      <c r="S56" s="91"/>
      <c r="T56" s="91"/>
      <c r="V56" s="55"/>
      <c r="W56" s="14"/>
      <c r="X56" s="91"/>
      <c r="Y56" s="91"/>
      <c r="Z56" s="91"/>
      <c r="AA56" s="91"/>
      <c r="AB56" s="91"/>
      <c r="AD56" s="55"/>
      <c r="AE56" s="14"/>
      <c r="AF56" s="91"/>
      <c r="AG56" s="91"/>
      <c r="AH56" s="91"/>
      <c r="AI56" s="91"/>
      <c r="AJ56" s="91"/>
      <c r="AL56" s="55"/>
      <c r="AM56" s="14"/>
      <c r="AN56" s="91"/>
      <c r="AO56" s="91"/>
      <c r="AP56" s="91"/>
      <c r="AQ56" s="91"/>
      <c r="AR56" s="91"/>
      <c r="AT56" s="55"/>
      <c r="AU56" s="14"/>
      <c r="AV56" s="91"/>
      <c r="AW56" s="91"/>
      <c r="AX56" s="91"/>
      <c r="AY56" s="91"/>
      <c r="AZ56" s="91"/>
      <c r="BB56" s="55"/>
    </row>
    <row r="57" spans="1:54">
      <c r="A57" s="183" t="s">
        <v>43</v>
      </c>
      <c r="B57" s="183"/>
      <c r="C57" s="183"/>
      <c r="D57" s="183"/>
      <c r="E57" s="183"/>
      <c r="F57" s="183"/>
      <c r="G57" s="183"/>
      <c r="H57" s="183"/>
      <c r="I57" s="183"/>
      <c r="J57" s="5"/>
      <c r="M57" s="5"/>
      <c r="O57" s="5"/>
      <c r="U57" s="5"/>
      <c r="W57" s="5"/>
      <c r="AC57" s="5"/>
      <c r="AE57" s="5"/>
      <c r="AK57" s="5"/>
      <c r="AM57" s="5"/>
      <c r="AS57" s="5"/>
      <c r="AU57" s="5"/>
      <c r="BA57" s="5"/>
    </row>
    <row r="58" spans="1:54" ht="129.4" customHeight="1">
      <c r="A58" s="183" t="s">
        <v>45</v>
      </c>
      <c r="B58" s="183"/>
      <c r="C58" s="183"/>
      <c r="D58" s="183"/>
      <c r="E58" s="183"/>
      <c r="F58" s="183"/>
      <c r="G58" s="183"/>
      <c r="H58" s="183"/>
      <c r="I58" s="183"/>
      <c r="J58" s="5"/>
      <c r="M58" s="5"/>
      <c r="O58" s="5"/>
      <c r="U58" s="5"/>
      <c r="W58" s="5"/>
      <c r="AC58" s="5"/>
      <c r="AE58" s="5"/>
      <c r="AK58" s="5"/>
      <c r="AM58" s="5"/>
      <c r="AS58" s="5"/>
      <c r="AU58" s="5"/>
      <c r="BA58" s="5"/>
    </row>
    <row r="59" spans="1:54">
      <c r="A59" s="174" t="s">
        <v>44</v>
      </c>
    </row>
    <row r="60" spans="1:54">
      <c r="A60" s="174" t="s">
        <v>42</v>
      </c>
    </row>
  </sheetData>
  <mergeCells count="10">
    <mergeCell ref="AN8:AT8"/>
    <mergeCell ref="AV8:BB8"/>
    <mergeCell ref="AF8:AL8"/>
    <mergeCell ref="P8:V8"/>
    <mergeCell ref="X8:AD8"/>
    <mergeCell ref="K8:N8"/>
    <mergeCell ref="C8:E8"/>
    <mergeCell ref="G8:I8"/>
    <mergeCell ref="A57:I57"/>
    <mergeCell ref="A58:I58"/>
  </mergeCells>
  <pageMargins left="0.25" right="0.25" top="0.75" bottom="0.75" header="0.3" footer="0.3"/>
  <pageSetup scale="30" fitToHeight="0" orientation="portrait" r:id="rId1"/>
  <headerFooter>
    <oddFooter>Page &amp;P</oddFooter>
  </headerFooter>
  <rowBreaks count="1" manualBreakCount="1">
    <brk id="57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e3c937-7ff2-4042-8503-44aa39f224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62335313362E4896A43A923204D884" ma:contentTypeVersion="16" ma:contentTypeDescription="Create a new document." ma:contentTypeScope="" ma:versionID="9d10454df3acdf08eb6af8568e27b123">
  <xsd:schema xmlns:xsd="http://www.w3.org/2001/XMLSchema" xmlns:xs="http://www.w3.org/2001/XMLSchema" xmlns:p="http://schemas.microsoft.com/office/2006/metadata/properties" xmlns:ns3="2f9279ae-cbe5-4f66-b697-0d3cbc293847" xmlns:ns4="64e3c937-7ff2-4042-8503-44aa39f22485" targetNamespace="http://schemas.microsoft.com/office/2006/metadata/properties" ma:root="true" ma:fieldsID="532fdf3cfe0fed1bcc661cb896ed7e48" ns3:_="" ns4:_="">
    <xsd:import namespace="2f9279ae-cbe5-4f66-b697-0d3cbc293847"/>
    <xsd:import namespace="64e3c937-7ff2-4042-8503-44aa39f2248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279ae-cbe5-4f66-b697-0d3cbc2938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c937-7ff2-4042-8503-44aa39f22485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F588A1-0974-4562-8624-E44682E25C2B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4e3c937-7ff2-4042-8503-44aa39f22485"/>
    <ds:schemaRef ds:uri="2f9279ae-cbe5-4f66-b697-0d3cbc293847"/>
  </ds:schemaRefs>
</ds:datastoreItem>
</file>

<file path=customXml/itemProps2.xml><?xml version="1.0" encoding="utf-8"?>
<ds:datastoreItem xmlns:ds="http://schemas.openxmlformats.org/officeDocument/2006/customXml" ds:itemID="{8E70D5DB-DF06-430D-87B2-19A01C821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529CF-945A-48CE-B8B6-05DE8E8DD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279ae-cbe5-4f66-b697-0d3cbc293847"/>
    <ds:schemaRef ds:uri="64e3c937-7ff2-4042-8503-44aa39f22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Fact Sheet</vt:lpstr>
      <vt:lpstr>'Fact Sheet'!Заголовки_для_печати</vt:lpstr>
      <vt:lpstr>'Fact Sheet'!Область_печати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Melnikova, Alexandra</dc:creator>
  <cp:keywords/>
  <dc:description/>
  <cp:lastModifiedBy>Cherednichenko, Egor</cp:lastModifiedBy>
  <cp:revision/>
  <dcterms:created xsi:type="dcterms:W3CDTF">2022-05-20T14:09:14Z</dcterms:created>
  <dcterms:modified xsi:type="dcterms:W3CDTF">2026-05-20T19:00:51Z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0x0101008462335313362E4896A43A923204D884</vt:lpwstr>
  </property>
  <property fmtid="{D5CDD505-2E9C-101B-9397-08002B2CF9AE}" pid="3" name="MediaServiceImageTags">
    <vt:lpwstr/>
  </property>
</Properties>
</file>